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CHAYANIT\ชญานิศวร์\งานจ้างฯ\งานปีงบประมาณ 2566\งานจ้างวิธี e-bidding\(1) จ้างปรับปรุงระบบปรับอากาศห้องประชุม อาคาร 8 ชั้น 6\เอกสารขึ้นประกาศ\"/>
    </mc:Choice>
  </mc:AlternateContent>
  <xr:revisionPtr revIDLastSave="0" documentId="13_ncr:1_{7AF5EAE3-C7F8-4E2C-BD04-7EB8643B596D}" xr6:coauthVersionLast="47" xr6:coauthVersionMax="47" xr10:uidLastSave="{00000000-0000-0000-0000-000000000000}"/>
  <bookViews>
    <workbookView xWindow="-120" yWindow="-120" windowWidth="24240" windowHeight="13140" tabRatio="614" firstSheet="1" activeTab="1" xr2:uid="{00000000-000D-0000-FFFF-FFFF00000000}"/>
  </bookViews>
  <sheets>
    <sheet name="laroux" sheetId="1" state="veryHidden" r:id="rId1"/>
    <sheet name="ใบสรุปราคา" sheetId="17" r:id="rId2"/>
    <sheet name="หมวดงาน" sheetId="14" r:id="rId3"/>
    <sheet name="บัญชีวัสดุ-ราคา" sheetId="2" r:id="rId4"/>
  </sheets>
  <externalReferences>
    <externalReference r:id="rId5"/>
    <externalReference r:id="rId6"/>
    <externalReference r:id="rId7"/>
  </externalReferences>
  <definedNames>
    <definedName name="_FAC1">[1]สรุป!$C$307</definedName>
    <definedName name="_Fill" localSheetId="1" hidden="1">[2]PL!#REF!</definedName>
    <definedName name="_Fill" hidden="1">[2]PL!#REF!</definedName>
    <definedName name="aa" localSheetId="1" hidden="1">{"'SUMMATION'!$B$2:$I$2"}</definedName>
    <definedName name="aa" hidden="1">{"'SUMMATION'!$B$2:$I$2"}</definedName>
    <definedName name="aaa" localSheetId="1" hidden="1">{"'SUMMATION'!$B$2:$I$2"}</definedName>
    <definedName name="aaa" hidden="1">{"'SUMMATION'!$B$2:$I$2"}</definedName>
    <definedName name="CCTV">#N/A</definedName>
    <definedName name="DB12_MM.">#REF!</definedName>
    <definedName name="DB16_MM.">#REF!</definedName>
    <definedName name="DB20_MM.">#REF!</definedName>
    <definedName name="DB25_MM.">#REF!</definedName>
    <definedName name="DB28_MM.">#REF!</definedName>
    <definedName name="factor_table">#N/A</definedName>
    <definedName name="HTML_CodePage" hidden="1">874</definedName>
    <definedName name="HTML_Control" localSheetId="1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MATV">#N/A</definedName>
    <definedName name="MATV1">#N/A</definedName>
    <definedName name="_xlnm.Print_Area" localSheetId="3">'บัญชีวัสดุ-ราคา'!$A$1:$K$193</definedName>
    <definedName name="_xlnm.Print_Area" localSheetId="1">ใบสรุปราคา!$A$1:$J$44</definedName>
    <definedName name="_xlnm.Print_Area">#REF!</definedName>
    <definedName name="PRINT_AREA_MI">'[3]LOTUS-EE1'!#REF!</definedName>
    <definedName name="WALL" localSheetId="1" hidden="1">{"'SUMMATION'!$B$2:$I$2"}</definedName>
    <definedName name="WALL" hidden="1">{"'SUMMATION'!$B$2:$I$2"}</definedName>
    <definedName name="WEIGHT">#REF!</definedName>
    <definedName name="กราวน์">#N/A</definedName>
    <definedName name="โครงการ__อาคาร_พักแพทย์_พยาบาล_เภสัชกร_และ_ทันตแพทย์">#REF!</definedName>
    <definedName name="ใบ" localSheetId="1" hidden="1">{"'SUMMATION'!$B$2:$I$2"}</definedName>
    <definedName name="ใบ" hidden="1">{"'SUMMATION'!$B$2:$I$2"}</definedName>
    <definedName name="ปก32" localSheetId="1" hidden="1">{"'SUMMATION'!$B$2:$I$2"}</definedName>
    <definedName name="ปก32" hidden="1">{"'SUMMATION'!$B$2:$I$2"}</definedName>
    <definedName name="ภาพและเสียง">#N/A</definedName>
    <definedName name="แสง">#N/A</definedName>
    <definedName name="แสงสว่างห้องประชุม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5" i="2" l="1"/>
  <c r="H176" i="2"/>
  <c r="J175" i="2"/>
  <c r="J176" i="2"/>
  <c r="J169" i="2"/>
  <c r="J166" i="2"/>
  <c r="J168" i="2"/>
  <c r="J34" i="2"/>
  <c r="H34" i="2"/>
  <c r="H169" i="2"/>
  <c r="H168" i="2"/>
  <c r="K168" i="2" s="1"/>
  <c r="J165" i="2"/>
  <c r="J162" i="2"/>
  <c r="J164" i="2"/>
  <c r="H166" i="2"/>
  <c r="H165" i="2"/>
  <c r="K165" i="2" s="1"/>
  <c r="H164" i="2"/>
  <c r="H162" i="2"/>
  <c r="J139" i="2"/>
  <c r="K139" i="2" s="1"/>
  <c r="J141" i="2"/>
  <c r="H141" i="2"/>
  <c r="H139" i="2"/>
  <c r="J138" i="2"/>
  <c r="H138" i="2"/>
  <c r="J133" i="2"/>
  <c r="J134" i="2"/>
  <c r="J135" i="2"/>
  <c r="J132" i="2"/>
  <c r="H135" i="2"/>
  <c r="H133" i="2"/>
  <c r="H134" i="2"/>
  <c r="K134" i="2" s="1"/>
  <c r="H132" i="2"/>
  <c r="J128" i="2"/>
  <c r="J129" i="2"/>
  <c r="H128" i="2"/>
  <c r="H129" i="2"/>
  <c r="J127" i="2"/>
  <c r="H127" i="2"/>
  <c r="H122" i="2"/>
  <c r="K122" i="2" s="1"/>
  <c r="J123" i="2"/>
  <c r="J124" i="2"/>
  <c r="J122" i="2"/>
  <c r="H123" i="2"/>
  <c r="H124" i="2"/>
  <c r="J105" i="2"/>
  <c r="J106" i="2"/>
  <c r="J107" i="2"/>
  <c r="J108" i="2"/>
  <c r="J109" i="2"/>
  <c r="J110" i="2"/>
  <c r="K110" i="2"/>
  <c r="J111" i="2"/>
  <c r="J112" i="2"/>
  <c r="J113" i="2"/>
  <c r="J114" i="2"/>
  <c r="J104" i="2"/>
  <c r="H105" i="2"/>
  <c r="K105" i="2" s="1"/>
  <c r="H106" i="2"/>
  <c r="H107" i="2"/>
  <c r="K107" i="2" s="1"/>
  <c r="H108" i="2"/>
  <c r="K108" i="2" s="1"/>
  <c r="H109" i="2"/>
  <c r="K109" i="2" s="1"/>
  <c r="H110" i="2"/>
  <c r="H111" i="2"/>
  <c r="H112" i="2"/>
  <c r="H113" i="2"/>
  <c r="H114" i="2"/>
  <c r="H104" i="2"/>
  <c r="J95" i="2"/>
  <c r="J94" i="2"/>
  <c r="J101" i="2"/>
  <c r="J100" i="2"/>
  <c r="J99" i="2"/>
  <c r="J98" i="2"/>
  <c r="J97" i="2"/>
  <c r="J96" i="2"/>
  <c r="H95" i="2"/>
  <c r="K95" i="2" s="1"/>
  <c r="H96" i="2"/>
  <c r="H97" i="2"/>
  <c r="K97" i="2" s="1"/>
  <c r="H98" i="2"/>
  <c r="H99" i="2"/>
  <c r="K99" i="2" s="1"/>
  <c r="H100" i="2"/>
  <c r="H101" i="2"/>
  <c r="K101" i="2" s="1"/>
  <c r="H94" i="2"/>
  <c r="K94" i="2" s="1"/>
  <c r="J86" i="2"/>
  <c r="K86" i="2" s="1"/>
  <c r="J87" i="2"/>
  <c r="J88" i="2"/>
  <c r="J89" i="2"/>
  <c r="J90" i="2"/>
  <c r="J91" i="2"/>
  <c r="J85" i="2"/>
  <c r="H86" i="2"/>
  <c r="H87" i="2"/>
  <c r="H88" i="2"/>
  <c r="H89" i="2"/>
  <c r="H90" i="2"/>
  <c r="K90" i="2" s="1"/>
  <c r="H91" i="2"/>
  <c r="K91" i="2" s="1"/>
  <c r="H85" i="2"/>
  <c r="J70" i="2"/>
  <c r="J69" i="2"/>
  <c r="J68" i="2"/>
  <c r="J71" i="2"/>
  <c r="J72" i="2"/>
  <c r="J73" i="2"/>
  <c r="J74" i="2"/>
  <c r="J75" i="2"/>
  <c r="H74" i="2"/>
  <c r="H75" i="2"/>
  <c r="H69" i="2"/>
  <c r="H70" i="2"/>
  <c r="H71" i="2"/>
  <c r="H72" i="2"/>
  <c r="H73" i="2"/>
  <c r="H68" i="2"/>
  <c r="J64" i="2"/>
  <c r="H64" i="2"/>
  <c r="K64" i="2" s="1"/>
  <c r="J58" i="2"/>
  <c r="H58" i="2"/>
  <c r="J57" i="2"/>
  <c r="H57" i="2"/>
  <c r="K57" i="2" s="1"/>
  <c r="J51" i="2"/>
  <c r="H51" i="2"/>
  <c r="J27" i="2"/>
  <c r="J28" i="2"/>
  <c r="J29" i="2"/>
  <c r="H27" i="2"/>
  <c r="H28" i="2"/>
  <c r="H29" i="2"/>
  <c r="J17" i="2"/>
  <c r="J18" i="2"/>
  <c r="J19" i="2"/>
  <c r="J20" i="2"/>
  <c r="J22" i="2"/>
  <c r="H17" i="2"/>
  <c r="H18" i="2"/>
  <c r="H19" i="2"/>
  <c r="H20" i="2"/>
  <c r="K20" i="2" s="1"/>
  <c r="H22" i="2"/>
  <c r="J16" i="2"/>
  <c r="H16" i="2"/>
  <c r="J52" i="2"/>
  <c r="J46" i="2"/>
  <c r="J47" i="2"/>
  <c r="J48" i="2"/>
  <c r="J45" i="2"/>
  <c r="H46" i="2"/>
  <c r="K46" i="2" s="1"/>
  <c r="H47" i="2"/>
  <c r="H48" i="2"/>
  <c r="K48" i="2" s="1"/>
  <c r="H45" i="2"/>
  <c r="J26" i="2"/>
  <c r="H26" i="2"/>
  <c r="H21" i="2"/>
  <c r="I21" i="2"/>
  <c r="J21" i="2" s="1"/>
  <c r="K16" i="2"/>
  <c r="K106" i="2"/>
  <c r="K47" i="2"/>
  <c r="J49" i="2"/>
  <c r="K104" i="2" l="1"/>
  <c r="H125" i="2"/>
  <c r="H130" i="2"/>
  <c r="J142" i="2"/>
  <c r="G65" i="2"/>
  <c r="I65" i="2" s="1"/>
  <c r="J65" i="2" s="1"/>
  <c r="J66" i="2" s="1"/>
  <c r="K129" i="2"/>
  <c r="K111" i="2"/>
  <c r="K22" i="2"/>
  <c r="K17" i="2"/>
  <c r="G30" i="2"/>
  <c r="H30" i="2" s="1"/>
  <c r="K51" i="2"/>
  <c r="K52" i="2" s="1"/>
  <c r="F16" i="14" s="1"/>
  <c r="K58" i="2"/>
  <c r="H76" i="2"/>
  <c r="K70" i="2"/>
  <c r="K85" i="2"/>
  <c r="K87" i="2"/>
  <c r="K100" i="2"/>
  <c r="K124" i="2"/>
  <c r="K164" i="2"/>
  <c r="K162" i="2"/>
  <c r="K34" i="2"/>
  <c r="H177" i="2"/>
  <c r="K98" i="2"/>
  <c r="J23" i="2"/>
  <c r="H49" i="2"/>
  <c r="K29" i="2"/>
  <c r="K73" i="2"/>
  <c r="K69" i="2"/>
  <c r="K132" i="2"/>
  <c r="K135" i="2"/>
  <c r="K26" i="2"/>
  <c r="K72" i="2"/>
  <c r="K89" i="2"/>
  <c r="J92" i="2"/>
  <c r="K88" i="2"/>
  <c r="K114" i="2"/>
  <c r="J125" i="2"/>
  <c r="H136" i="2"/>
  <c r="K169" i="2"/>
  <c r="K170" i="2" s="1"/>
  <c r="F43" i="14" s="1"/>
  <c r="J76" i="2"/>
  <c r="J115" i="2"/>
  <c r="J136" i="2"/>
  <c r="H92" i="2"/>
  <c r="H142" i="2"/>
  <c r="K138" i="2"/>
  <c r="K75" i="2"/>
  <c r="K113" i="2"/>
  <c r="J130" i="2"/>
  <c r="K128" i="2"/>
  <c r="G35" i="2"/>
  <c r="K175" i="2"/>
  <c r="K133" i="2"/>
  <c r="K141" i="2"/>
  <c r="H167" i="2"/>
  <c r="G60" i="2"/>
  <c r="I60" i="2" s="1"/>
  <c r="J60" i="2" s="1"/>
  <c r="K45" i="2"/>
  <c r="K49" i="2" s="1"/>
  <c r="F15" i="14" s="1"/>
  <c r="K18" i="2"/>
  <c r="K19" i="2"/>
  <c r="K23" i="2" s="1"/>
  <c r="F10" i="14" s="1"/>
  <c r="K28" i="2"/>
  <c r="K27" i="2"/>
  <c r="K71" i="2"/>
  <c r="K74" i="2"/>
  <c r="K96" i="2"/>
  <c r="K102" i="2" s="1"/>
  <c r="F24" i="14" s="1"/>
  <c r="J102" i="2"/>
  <c r="K112" i="2"/>
  <c r="K166" i="2"/>
  <c r="K167" i="2" s="1"/>
  <c r="F42" i="14" s="1"/>
  <c r="K176" i="2"/>
  <c r="K21" i="2"/>
  <c r="H65" i="2"/>
  <c r="G31" i="2"/>
  <c r="K123" i="2"/>
  <c r="H102" i="2"/>
  <c r="H23" i="2"/>
  <c r="K127" i="2"/>
  <c r="K130" i="2" s="1"/>
  <c r="F27" i="14" s="1"/>
  <c r="H170" i="2"/>
  <c r="H52" i="2"/>
  <c r="G59" i="2"/>
  <c r="H115" i="2"/>
  <c r="G53" i="2"/>
  <c r="K68" i="2"/>
  <c r="K125" i="2" l="1"/>
  <c r="F26" i="14" s="1"/>
  <c r="K92" i="2"/>
  <c r="F23" i="14" s="1"/>
  <c r="I30" i="2"/>
  <c r="J30" i="2" s="1"/>
  <c r="K30" i="2" s="1"/>
  <c r="F45" i="14"/>
  <c r="H19" i="17" s="1"/>
  <c r="H20" i="17" s="1"/>
  <c r="K76" i="2"/>
  <c r="F21" i="14" s="1"/>
  <c r="K115" i="2"/>
  <c r="F25" i="14" s="1"/>
  <c r="K142" i="2"/>
  <c r="F29" i="14" s="1"/>
  <c r="H60" i="2"/>
  <c r="K60" i="2" s="1"/>
  <c r="K136" i="2"/>
  <c r="F28" i="14" s="1"/>
  <c r="K177" i="2"/>
  <c r="F48" i="14" s="1"/>
  <c r="F49" i="14" s="1"/>
  <c r="H21" i="17" s="1"/>
  <c r="I35" i="2"/>
  <c r="J35" i="2" s="1"/>
  <c r="J36" i="2" s="1"/>
  <c r="H35" i="2"/>
  <c r="H31" i="2"/>
  <c r="I31" i="2"/>
  <c r="J31" i="2" s="1"/>
  <c r="J32" i="2" s="1"/>
  <c r="I59" i="2"/>
  <c r="J59" i="2" s="1"/>
  <c r="J61" i="2" s="1"/>
  <c r="H59" i="2"/>
  <c r="H66" i="2"/>
  <c r="K65" i="2"/>
  <c r="K66" i="2" s="1"/>
  <c r="F20" i="14" s="1"/>
  <c r="I53" i="2"/>
  <c r="J53" i="2" s="1"/>
  <c r="J54" i="2" s="1"/>
  <c r="H53" i="2"/>
  <c r="H36" i="2" l="1"/>
  <c r="K35" i="2"/>
  <c r="K36" i="2" s="1"/>
  <c r="F13" i="14" s="1"/>
  <c r="K53" i="2"/>
  <c r="K54" i="2" s="1"/>
  <c r="F17" i="14" s="1"/>
  <c r="H54" i="2"/>
  <c r="H61" i="2"/>
  <c r="K59" i="2"/>
  <c r="K61" i="2" s="1"/>
  <c r="F19" i="14" s="1"/>
  <c r="K31" i="2"/>
  <c r="K32" i="2" s="1"/>
  <c r="F12" i="14" s="1"/>
  <c r="F31" i="14" s="1"/>
  <c r="H32" i="2"/>
  <c r="H17" i="17" l="1"/>
  <c r="H18" i="17" s="1"/>
  <c r="H23" i="17" s="1"/>
  <c r="H24" i="17" s="1"/>
  <c r="D25" i="17" s="1"/>
  <c r="F38" i="14"/>
  <c r="F52" i="14" s="1"/>
</calcChain>
</file>

<file path=xl/sharedStrings.xml><?xml version="1.0" encoding="utf-8"?>
<sst xmlns="http://schemas.openxmlformats.org/spreadsheetml/2006/main" count="457" uniqueCount="211">
  <si>
    <t xml:space="preserve">โครงการก่อสร้าง </t>
  </si>
  <si>
    <t>แบบเลขที่ :</t>
  </si>
  <si>
    <t xml:space="preserve"> </t>
  </si>
  <si>
    <t xml:space="preserve">สถานที่ก่อสร้าง </t>
  </si>
  <si>
    <t>เอกสารเลขที่</t>
  </si>
  <si>
    <t>พื้นที่อาคาร</t>
  </si>
  <si>
    <t>ตร.ม.</t>
  </si>
  <si>
    <t xml:space="preserve">จำนวน </t>
  </si>
  <si>
    <t>ชั้น</t>
  </si>
  <si>
    <t xml:space="preserve">ผู้ตรวจสอบ </t>
  </si>
  <si>
    <t>ลำดับ</t>
  </si>
  <si>
    <t>หมายเหตุ</t>
  </si>
  <si>
    <t>รายการ</t>
  </si>
  <si>
    <t>หน่วย</t>
  </si>
  <si>
    <t>จำนวน</t>
  </si>
  <si>
    <t>ค่าวัสดุ</t>
  </si>
  <si>
    <t>ค่าแรงงาน</t>
  </si>
  <si>
    <t>รวมเงิน</t>
  </si>
  <si>
    <t>ต่อหน่วย</t>
  </si>
  <si>
    <t>เป็นเงิน</t>
  </si>
  <si>
    <t>วัน</t>
  </si>
  <si>
    <t xml:space="preserve">  </t>
  </si>
  <si>
    <t>สถานที่ก่อสร้าง</t>
  </si>
  <si>
    <t xml:space="preserve">หน่วยงานออกแบบแปลนและรายการ   </t>
  </si>
  <si>
    <t>ประมาณราคาตามแบบ     ปร.4</t>
  </si>
  <si>
    <t>ลำดับที่</t>
  </si>
  <si>
    <t>7 %</t>
  </si>
  <si>
    <t xml:space="preserve">เฉลี่ยราคา </t>
  </si>
  <si>
    <t>บาท / ตร.ม.</t>
  </si>
  <si>
    <t>(คิดเฉพาะค่าวัสดุและค่าแรงงานหรือทุนซึ่งยังไม่รวมค่าอำนวยการ ดอกเบี้ย กำไร และภาษี)</t>
  </si>
  <si>
    <t>รวมค่างานกลุ่มงานที่ 1</t>
  </si>
  <si>
    <t>รวมค่างานกลุ่มงานที่ 2</t>
  </si>
  <si>
    <t>รวมค่างานกลุ่มงานที่ 3</t>
  </si>
  <si>
    <t>รวมค่างานส่วนที่ 1</t>
  </si>
  <si>
    <t>(คิดราคาผู้ผลิตหรือตัวแทนจำหน่ายซึ่งยังไม่รวมค่าภาษี)</t>
  </si>
  <si>
    <t>รวมค่างานส่วนที่ 2</t>
  </si>
  <si>
    <t>รวมค่างานส่วนที่ 3</t>
  </si>
  <si>
    <t xml:space="preserve">แบบเลขที่ </t>
  </si>
  <si>
    <t xml:space="preserve">ผู้ประมาณราคา </t>
  </si>
  <si>
    <t>รวมเงิน (1)+(2)+(3)</t>
  </si>
  <si>
    <r>
      <t>กลุ่มงานที่ 1</t>
    </r>
    <r>
      <rPr>
        <sz val="14"/>
        <color indexed="8"/>
        <rFont val="TH SarabunPSK"/>
        <family val="2"/>
      </rPr>
      <t xml:space="preserve"> </t>
    </r>
  </si>
  <si>
    <r>
      <t>กลุ่มงานที่ 2</t>
    </r>
    <r>
      <rPr>
        <sz val="14"/>
        <color indexed="8"/>
        <rFont val="TH SarabunPSK"/>
        <family val="2"/>
      </rPr>
      <t xml:space="preserve"> </t>
    </r>
  </si>
  <si>
    <r>
      <t>กลุ่มงานที่ 3</t>
    </r>
    <r>
      <rPr>
        <sz val="14"/>
        <color indexed="8"/>
        <rFont val="TH SarabunPSK"/>
        <family val="2"/>
      </rPr>
      <t xml:space="preserve"> </t>
    </r>
  </si>
  <si>
    <r>
      <t xml:space="preserve"> </t>
    </r>
    <r>
      <rPr>
        <sz val="14"/>
        <rFont val="TH SarabunPSK"/>
        <family val="2"/>
      </rPr>
      <t>(คิดในราคาเหมารวม ซึ่งรวมค่าใช้จ่ายและค่าภาษีไว้ด้วยแล้ว)</t>
    </r>
  </si>
  <si>
    <t>ส่วนที่ 1  ค่างานต้นทุน (คำนวณในราคาทุน)</t>
  </si>
  <si>
    <t>ส่วนที่ 2  หมวดงานครุภัณฑ์จัดซื้อ หรือสั่งซื้อ</t>
  </si>
  <si>
    <t xml:space="preserve">ส่วนที่ 3  ค่าใช้จ่ายพิเศษตามข้อกำหนดฯ (ถ้ามี) </t>
  </si>
  <si>
    <t xml:space="preserve">เอกสารเลขที่ </t>
  </si>
  <si>
    <t xml:space="preserve">จำนวน  </t>
  </si>
  <si>
    <t xml:space="preserve">จำนวนชั้น </t>
  </si>
  <si>
    <t>ค่างานส่วนที่ 1 ค่างานต้นทุน (คำนวณในราคาทุน)</t>
  </si>
  <si>
    <t>ค่างานส่วนที่ 2 หมวดงานครุภัณฑ์จัดซื้อ หรือสั่งซื้อ</t>
  </si>
  <si>
    <r>
      <t xml:space="preserve">      ราคารวมค่าภาษีมูลค่าเพิ่ม (</t>
    </r>
    <r>
      <rPr>
        <b/>
        <sz val="14"/>
        <rFont val="TH SarabunPSK"/>
        <family val="2"/>
      </rPr>
      <t xml:space="preserve">VAT)  </t>
    </r>
  </si>
  <si>
    <t xml:space="preserve">ค่างานส่วนที่ 3  ค่าใช้จ่ายพิเศษตามข้อกำหนดฯ (ถ้ามี) </t>
  </si>
  <si>
    <t>คิดเป็นเงินทั้งสิ้นโดยประมาณ</t>
  </si>
  <si>
    <t xml:space="preserve">                                                                                                              </t>
  </si>
  <si>
    <t>โครงการก่อสร้าง</t>
  </si>
  <si>
    <t xml:space="preserve">ผู้ปรับราคา </t>
  </si>
  <si>
    <t>บัญชีแสดงรายการก่อสร้างสำหรับงานก่อสร้างอาคาร</t>
  </si>
  <si>
    <t xml:space="preserve">แผ่น </t>
  </si>
  <si>
    <t xml:space="preserve">บัญชีแสดงรายการก่อสร้างสำหรับงานก่อสร้างอาคาร </t>
  </si>
  <si>
    <t xml:space="preserve">   ปริมาณที่ถูกต้องตามรูปแบบ และรายการก่อสร้างที่กำหนด</t>
  </si>
  <si>
    <t>จำนวนเงิน</t>
  </si>
  <si>
    <t>ราคาค่าก่อสร้าง</t>
  </si>
  <si>
    <t xml:space="preserve">แบบเลขที่   </t>
  </si>
  <si>
    <t>หลักเกณฑ์การกำหนดราคากลางงานก่อสร้าง หนังสือกระทรวงการคลังที่ กค.0405.3 / ว.83 ลว.15 มีนาคม 2560</t>
  </si>
  <si>
    <t xml:space="preserve"> คณะกรรมการกำหนดราคากลางงานก่อสร้าง   </t>
  </si>
  <si>
    <t>สถาบันโรคทรวงอก</t>
  </si>
  <si>
    <r>
      <t xml:space="preserve">บัญชีค่าแรงงาน / ดำเนินการ  สำหรับถอดแบบคำนวนราคากลางงานก่อสร้าง  ฉบับปรับปรุงเดือน </t>
    </r>
    <r>
      <rPr>
        <sz val="14"/>
        <color indexed="12"/>
        <rFont val="TH SarabunPSK"/>
        <family val="2"/>
      </rPr>
      <t xml:space="preserve"> พฤศจิกายน 2559</t>
    </r>
  </si>
  <si>
    <t>ตัวอักษร</t>
  </si>
  <si>
    <t xml:space="preserve">1).กลุ่มงานที่ 1 </t>
  </si>
  <si>
    <t>สถาบันโรคทรวงอก จังหวัดนนทบุรี</t>
  </si>
  <si>
    <t>- Hanger &amp; Support</t>
  </si>
  <si>
    <t xml:space="preserve"> สถาบันโรคทรวงอก  จังหวัดนนทบุรี</t>
  </si>
  <si>
    <t>เครื่องปรับอากาศแบบระบบน้ำยาผันแปร (VRV/VRF)</t>
  </si>
  <si>
    <t>ชนิดต่อท่อลม AHU</t>
  </si>
  <si>
    <t>-  เครื่องส่งลมเย็น (AHU Doble Skin) ชนิดต่อท่อลม</t>
  </si>
  <si>
    <t>ขนาดไม่น้อยกว่า 156,000 BTU</t>
  </si>
  <si>
    <t>- เครื่องส่งลมเย็น (AHU Double Skin) ชนิดต่อท่อลม</t>
  </si>
  <si>
    <t>ขนาดไม่น้อยกว่า 348,000 BTU</t>
  </si>
  <si>
    <t>- เครื่องระบายความร้อน(CDU)ขนาดไม่น้อยกว่า156,000 BTU</t>
  </si>
  <si>
    <t>- เครื่องระบายความร้อน(CDU)ขนาดไม่น้อยกว่า348,000 BTU</t>
  </si>
  <si>
    <t>- Wire Remote Controlleer</t>
  </si>
  <si>
    <t>เครื่องบำบัดอากาศ</t>
  </si>
  <si>
    <t>- Fondation Base</t>
  </si>
  <si>
    <t>งานท่อ (Piping Work)</t>
  </si>
  <si>
    <t>COPPER TUBE TYPE L</t>
  </si>
  <si>
    <t xml:space="preserve">Hanger &amp; Support </t>
  </si>
  <si>
    <t>Fitting and accessories</t>
  </si>
  <si>
    <t>ฉนวนหุ้มท่อ (Pipe Insulation)</t>
  </si>
  <si>
    <t>PIPE INSULATION FOR COPPER TUBE</t>
  </si>
  <si>
    <t>- DIA. 1 5/8", 3/4" THK</t>
  </si>
  <si>
    <t>- DIA. 1 1/8", 3/4" THK</t>
  </si>
  <si>
    <t>- DIA. 3/4", 3/4" THK</t>
  </si>
  <si>
    <t>- DIA 5/8",3/4" THK</t>
  </si>
  <si>
    <t>- DIA. 1 1/4", 1/2" THK</t>
  </si>
  <si>
    <t>ADHESIVE AND ACCESSORIES</t>
  </si>
  <si>
    <t>ท่อส่งลมและหน้ากากลม (Air Duct &amp; Air Grill)</t>
  </si>
  <si>
    <t>Galvanized Steel Sheet</t>
  </si>
  <si>
    <t>Duct Insutation</t>
  </si>
  <si>
    <t>- Duct Insulation Fiberglass Insulation 1.5 LB/CU.FT.,</t>
  </si>
  <si>
    <t>1" THK</t>
  </si>
  <si>
    <t>หน้ากากลม (Air Grill)</t>
  </si>
  <si>
    <t>- S.C.D. 12"x12"</t>
  </si>
  <si>
    <t>- L.B.G. 4"x3.00 m.</t>
  </si>
  <si>
    <t>- L.B.G. 4"x5.00 m.</t>
  </si>
  <si>
    <t>- L.B.G. 8"x3.20 m.</t>
  </si>
  <si>
    <t>- SAR 40"x8"</t>
  </si>
  <si>
    <t>- RAG 12"x12"</t>
  </si>
  <si>
    <t>- RAG 160"x12"</t>
  </si>
  <si>
    <t>- L.B.G. 8"x3.00 m.</t>
  </si>
  <si>
    <t xml:space="preserve">Main Power Cabinet </t>
  </si>
  <si>
    <t>- MCB 250 A For VRF</t>
  </si>
  <si>
    <t>- Digital Powermeter</t>
  </si>
  <si>
    <t>- Out door Power Cabinet</t>
  </si>
  <si>
    <t>- 150 mm2 THW Cable (Power for VRF)</t>
  </si>
  <si>
    <t>- 35 mm2 THW Cable (Power for VRF)</t>
  </si>
  <si>
    <t>- 3" IMC Conduit</t>
  </si>
  <si>
    <t>- Accessory , Fitting &amp; Supprot</t>
  </si>
  <si>
    <t>Main Power for CDU</t>
  </si>
  <si>
    <t>- Safety Switch Schneider 3P 600V 60A</t>
  </si>
  <si>
    <t>- 10 mm2 THW Cable (Power for CDU)</t>
  </si>
  <si>
    <t>- 2.5 mm2 THW Cable (Power for CDU)</t>
  </si>
  <si>
    <t>- 4 mm2 THW Cable (Power for CDU)</t>
  </si>
  <si>
    <t>- 1" IMC Conduit</t>
  </si>
  <si>
    <t>- 3/4" IMC Conduit</t>
  </si>
  <si>
    <t>Main Power for AHU Cabinet</t>
  </si>
  <si>
    <t>- Power Cabinet</t>
  </si>
  <si>
    <t>- 25 mm2 THW Cable (Power for AHU Cabinet)</t>
  </si>
  <si>
    <t>- 1-1/2" IMC Conduit</t>
  </si>
  <si>
    <t>- 4mm2 THW Cable (AHU Cabinet to AHU)</t>
  </si>
  <si>
    <t>- 4 mm2 THW Cable (AHU Cabinet AHU)</t>
  </si>
  <si>
    <t>- 2.5 mm2 THW Cable (AHU Cabinet AHU)</t>
  </si>
  <si>
    <t>- 1/2" IMC Conduit</t>
  </si>
  <si>
    <t>Control For VRF</t>
  </si>
  <si>
    <t>- 1.5 mm2 VCT Cable</t>
  </si>
  <si>
    <t>Trip AHU</t>
  </si>
  <si>
    <t>Remote for VRF</t>
  </si>
  <si>
    <t>- Remote Control</t>
  </si>
  <si>
    <t>- 1/2" EMT Conduit</t>
  </si>
  <si>
    <t>งานอื่นๆ (Other Work)</t>
  </si>
  <si>
    <t>- ค่า Protection &amp; Safety</t>
  </si>
  <si>
    <t>- ค่าทดสอบระบบ (Commissioning/Testin /Preliminary</t>
  </si>
  <si>
    <t>- Refrigerant R-410A</t>
  </si>
  <si>
    <t xml:space="preserve">2).กลุ่มงานที่ 2 </t>
  </si>
  <si>
    <t xml:space="preserve">3).กลุ่มงานที่ 3 </t>
  </si>
  <si>
    <t>รวมค่างานกลุ่มงานที่3</t>
  </si>
  <si>
    <t>ส่วนที่ 2 หมวดงานครุภัณฑ์จัดซื้อ หรือสั่งซื้อ</t>
  </si>
  <si>
    <t>ส่วนที่ 3 ค่าใช้จ่ายพิเศษตามข้อกำหนดฯ (ถ้ามี)</t>
  </si>
  <si>
    <t>(คิดในราคาเหมารวม ซึ่งรวมค่าใช้จ่ายและค่าภาษีไว้ด้วยแล้ว)</t>
  </si>
  <si>
    <t>งาน</t>
  </si>
  <si>
    <t>NO-22#</t>
  </si>
  <si>
    <t>NO-24#</t>
  </si>
  <si>
    <t>ซ.06/64</t>
  </si>
  <si>
    <t xml:space="preserve">       ซ.06 /64</t>
  </si>
  <si>
    <t xml:space="preserve">          ซ.06/64</t>
  </si>
  <si>
    <t xml:space="preserve"> (Electrical Work For Aircondition)</t>
  </si>
  <si>
    <t xml:space="preserve">ระบบไฟฟ้าสำหรับระบบปรับอากาศ </t>
  </si>
  <si>
    <t xml:space="preserve">        ซ.06/64</t>
  </si>
  <si>
    <t>รวมค่างานกลุ่มงานที่2</t>
  </si>
  <si>
    <t>ค่าเช่ารถขนย้ายและรถยกขึ้นอาคาร</t>
  </si>
  <si>
    <t xml:space="preserve"> -ค่ารถMobile Crane</t>
  </si>
  <si>
    <t>งานปรับปรุงระบบปรับอากาศห้องประชุม อาคาร 8 ชั้น 6</t>
  </si>
  <si>
    <t>ปรับปรุงระบบปรับอากาศห้องประชุม อาคาร 8 ชั้น 6</t>
  </si>
  <si>
    <t>ปรับปรุงห้องระบบปรับปรับอากาศห้องประชุม อาคาร 8 ชั้น 6</t>
  </si>
  <si>
    <t xml:space="preserve"> อาคาร 8 ชั้น 6 สถาบันโรคทรวงอก จังหวัดนนทบุรี</t>
  </si>
  <si>
    <t xml:space="preserve">    อาคาร  8 ชั้น 6   สถาบันโรคทรวงอก  จังหวัดนนทบุรี</t>
  </si>
  <si>
    <t>เครื่องปรับอากาศแบบระบบน้ำยาผันแปร (VRV/VRF)ชนิดต่อท่อลม AHU</t>
  </si>
  <si>
    <t>2.1COPPER TUBE TYPE L</t>
  </si>
  <si>
    <t>2.2DRAIN PIPE PVC PIPE (CLASS 8.5)</t>
  </si>
  <si>
    <t>3.1PIPE INSULATION FOR COPPER TUBE</t>
  </si>
  <si>
    <t>3.2THICKNESS 1/2". FOR DRAIN</t>
  </si>
  <si>
    <t>3.3ADHESIVE AND ACCESSORIES</t>
  </si>
  <si>
    <t>4.1Galvanized Steel Sheet</t>
  </si>
  <si>
    <t>4.2Duct Insutation</t>
  </si>
  <si>
    <t>4.3หน้ากากลม (Air Grill)</t>
  </si>
  <si>
    <t xml:space="preserve">ระบบไฟฟ้าสำหรับระบบปรับอากาศ (Electrical Work For Aircondition) </t>
  </si>
  <si>
    <t xml:space="preserve">5.1Main Power Cabinet </t>
  </si>
  <si>
    <t>5.2Main Power for CDU</t>
  </si>
  <si>
    <t>5.3Main Power for AHU Cabinet</t>
  </si>
  <si>
    <t>5.4Control For VRF</t>
  </si>
  <si>
    <t>5.5Trip AHU</t>
  </si>
  <si>
    <t>5.6Remote for VRF</t>
  </si>
  <si>
    <t xml:space="preserve"> -ค่านั่งร้านเหล็ก</t>
  </si>
  <si>
    <t xml:space="preserve"> - Safety Switch Schneider 3P 600V30A</t>
  </si>
  <si>
    <t>ชุด</t>
  </si>
  <si>
    <t>เมตร</t>
  </si>
  <si>
    <t>- Copper Tube Type L Dia 5/8" (15.87 มม.)</t>
  </si>
  <si>
    <t>- Copper Tube Type L Dia 3/4 (19.05 มม.)</t>
  </si>
  <si>
    <t>- Copper Tube Type L Dia 1 1/8" (28.58 มม.)</t>
  </si>
  <si>
    <t>- Copper Tube Type L Dia 1 5/8" (34.90 มม.)</t>
  </si>
  <si>
    <t xml:space="preserve">DRAIN PIPE </t>
  </si>
  <si>
    <t>INSULATION THICKNESS 1/2". FOR DRAIN</t>
  </si>
  <si>
    <t>- PVC PIPE (CLASS 8.5) 1 1/4"</t>
  </si>
  <si>
    <t>ตร.ฟ</t>
  </si>
  <si>
    <t>- อุปกรณ์ประกอบ</t>
  </si>
  <si>
    <t>กิโลกรัม</t>
  </si>
  <si>
    <t>ตร.ม</t>
  </si>
  <si>
    <t>Works) พร้อมผลทดสอบ</t>
  </si>
  <si>
    <t>ค่าเช่ารถขนย้ายและรถยกขึ้นอาคาร (ชั้น 6)</t>
  </si>
  <si>
    <t>เครื่องแสดงคุณภาพอากาศภายในห้องประชุมพร้อมหน้าจอ</t>
  </si>
  <si>
    <t xml:space="preserve">     ราคารวมค่า  Factor  F   </t>
  </si>
  <si>
    <t>- FITTING &amp; HANGER SUPPORT</t>
  </si>
  <si>
    <t>วันที่ประมาณราคา  กันยายน 2565</t>
  </si>
  <si>
    <t>วันที่ปรับราคา พฤศจิกายน 2565</t>
  </si>
  <si>
    <t>ราคาค่าวัสดุ สำนักดัชนีเศรษฐกิจการค้า  กระทรวงพาณิชย์  กรุงเทพฯ  ประจำเดือน กันยายน 2565</t>
  </si>
  <si>
    <r>
      <t>FACTOR . F  ประเภทงานอาคาร</t>
    </r>
    <r>
      <rPr>
        <sz val="13"/>
        <rFont val="TH SarabunPSK"/>
        <family val="2"/>
      </rPr>
      <t xml:space="preserve">  เงื่อนไข  - เงินล่วงหน้าจ่าย  0%  , - เงินประกันผลงานหัก  0 % , - ดอกเบี้ยเงินกู้  6 %  , ค่าภาษีมูลค่าเพิ่ม  7 % </t>
    </r>
  </si>
  <si>
    <t xml:space="preserve"> - หากต้องการใช้ BOQ. นี้ให้ผู้เสนอราคา กรอกรายละเอียด จะต้องลบปริมาณวัสดุ และราคาออกก่อน </t>
  </si>
  <si>
    <t xml:space="preserve"> - ปริมาณงานใน BOQ. นี้เป็นแนวทางในการประมาณราคาเท่านั้น ผู้เสนอราคาจะต้องตรวจสอบ</t>
  </si>
  <si>
    <t>แจ้งราคาเมื่อเดือน  ธันวาคม  2565</t>
  </si>
  <si>
    <t>ประมาณราคาเมื่อวันที่  16   เดือน  ธันวาคม 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</si>
</sst>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87" formatCode="_(* #,##0.00_);_(* \(#,##0.00\);_(* &quot;-&quot;??_);_(@_)"/>
    <numFmt numFmtId="188" formatCode="0.00000"/>
    <numFmt numFmtId="189" formatCode="0.0"/>
    <numFmt numFmtId="190" formatCode="0_)"/>
    <numFmt numFmtId="191" formatCode="0.0_)"/>
    <numFmt numFmtId="192" formatCode="_(* #,##0_);_(* \(#,##0\);_(* &quot;-&quot;??_);_(@_)"/>
    <numFmt numFmtId="193" formatCode="#,##0.0_);\(#,##0.0\)"/>
    <numFmt numFmtId="194" formatCode="0.0000"/>
    <numFmt numFmtId="195" formatCode="#,##0.0000;[Red]\-#,##0.0000"/>
    <numFmt numFmtId="196" formatCode="_(* #,##0.0000_);_(* \(#,##0.0000\);_(* &quot;-&quot;??_);_(@_)"/>
    <numFmt numFmtId="197" formatCode="&quot;\&quot;#,##0;[Red]&quot;\&quot;\-#,##0"/>
    <numFmt numFmtId="198" formatCode="_ * #,##0.00_ ;_ * \-#,##0.00_ ;_ * &quot;-&quot;??_ ;_ @_ "/>
    <numFmt numFmtId="199" formatCode="_ * #,##0_ ;_ * \-#,##0_ ;_ * &quot;-&quot;_ ;_ @_ "/>
    <numFmt numFmtId="200" formatCode="&quot;฿&quot;\t#,##0_);\(&quot;฿&quot;\t#,##0\)"/>
    <numFmt numFmtId="201" formatCode="\t0.00E+00"/>
    <numFmt numFmtId="202" formatCode="\ว\ว\/\ด\ด\/\ป\ป"/>
    <numFmt numFmtId="203" formatCode="0.0&quot;  &quot;"/>
    <numFmt numFmtId="204" formatCode="#,##0\ &quot;F&quot;;[Red]\-#,##0\ &quot;F&quot;"/>
    <numFmt numFmtId="205" formatCode="dd\-mmm\-yy_)"/>
  </numFmts>
  <fonts count="63">
    <font>
      <sz val="12"/>
      <name val="EucrosiaUPC"/>
    </font>
    <font>
      <sz val="12"/>
      <name val="EucrosiaUPC"/>
      <family val="1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b/>
      <sz val="16"/>
      <name val="TH SarabunPSK"/>
      <family val="2"/>
    </font>
    <font>
      <sz val="12"/>
      <name val="EucrosiaUPC"/>
      <family val="1"/>
    </font>
    <font>
      <b/>
      <sz val="16"/>
      <color indexed="8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2"/>
      <name val="Times New Roman"/>
      <family val="1"/>
    </font>
    <font>
      <sz val="12"/>
      <name val="????"/>
      <charset val="136"/>
    </font>
    <font>
      <sz val="10"/>
      <name val="MS Sans Serif"/>
      <family val="2"/>
      <charset val="22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4"/>
      <name val="Cordia New"/>
      <family val="3"/>
    </font>
    <font>
      <b/>
      <sz val="11"/>
      <color indexed="10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62"/>
      <name val="Tahoma"/>
      <family val="2"/>
      <charset val="222"/>
    </font>
    <font>
      <u/>
      <sz val="12"/>
      <color indexed="12"/>
      <name val="EucrosiaUPC"/>
      <family val="1"/>
    </font>
    <font>
      <b/>
      <sz val="11"/>
      <color indexed="9"/>
      <name val="Tahoma"/>
      <family val="2"/>
      <charset val="222"/>
    </font>
    <font>
      <sz val="11"/>
      <color indexed="17"/>
      <name val="Tahoma"/>
      <family val="2"/>
      <charset val="222"/>
    </font>
    <font>
      <u/>
      <sz val="12"/>
      <color indexed="36"/>
      <name val="EucrosiaUPC"/>
      <family val="1"/>
    </font>
    <font>
      <sz val="11"/>
      <color indexed="62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8"/>
      <name val="EucrosiaUPC"/>
      <family val="1"/>
    </font>
    <font>
      <b/>
      <sz val="13"/>
      <name val="TH SarabunPSK"/>
      <family val="2"/>
    </font>
    <font>
      <sz val="14"/>
      <color indexed="12"/>
      <name val="TH SarabunPSK"/>
      <family val="2"/>
    </font>
    <font>
      <b/>
      <sz val="14"/>
      <color indexed="12"/>
      <name val="TH SarabunPSK"/>
      <family val="2"/>
    </font>
    <font>
      <sz val="12"/>
      <name val="AngsanaUPC"/>
      <family val="1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3.5"/>
      <color theme="1"/>
      <name val="TH SarabunPSK"/>
      <family val="2"/>
    </font>
    <font>
      <b/>
      <sz val="13.5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21">
    <xf numFmtId="0" fontId="0" fillId="0" borderId="0"/>
    <xf numFmtId="0" fontId="17" fillId="0" borderId="0">
      <alignment vertical="center"/>
    </xf>
    <xf numFmtId="197" fontId="18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4" fontId="19" fillId="0" borderId="0" applyFont="0" applyFill="0" applyBorder="0" applyAlignment="0" applyProtection="0"/>
    <xf numFmtId="200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99" fontId="14" fillId="0" borderId="0" applyFont="0" applyFill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1" fillId="0" borderId="0"/>
    <xf numFmtId="0" fontId="22" fillId="0" borderId="0"/>
    <xf numFmtId="9" fontId="14" fillId="2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14" fillId="0" borderId="0" applyFill="0" applyBorder="0" applyAlignment="0"/>
    <xf numFmtId="193" fontId="19" fillId="0" borderId="0" applyFill="0" applyBorder="0" applyAlignment="0"/>
    <xf numFmtId="0" fontId="25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202" fontId="20" fillId="0" borderId="0" applyFill="0" applyBorder="0" applyAlignment="0"/>
    <xf numFmtId="203" fontId="20" fillId="0" borderId="0" applyFill="0" applyBorder="0" applyAlignment="0"/>
    <xf numFmtId="193" fontId="19" fillId="0" borderId="0" applyFill="0" applyBorder="0" applyAlignment="0"/>
    <xf numFmtId="40" fontId="1" fillId="0" borderId="0" applyFont="0" applyFill="0" applyBorder="0" applyAlignment="0" applyProtection="0"/>
    <xf numFmtId="202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93" fontId="19" fillId="0" borderId="0" applyFont="0" applyFill="0" applyBorder="0" applyAlignment="0" applyProtection="0"/>
    <xf numFmtId="15" fontId="27" fillId="0" borderId="0"/>
    <xf numFmtId="14" fontId="28" fillId="0" borderId="0" applyFill="0" applyBorder="0" applyAlignment="0"/>
    <xf numFmtId="15" fontId="27" fillId="0" borderId="0"/>
    <xf numFmtId="202" fontId="20" fillId="0" borderId="0" applyFill="0" applyBorder="0" applyAlignment="0"/>
    <xf numFmtId="193" fontId="19" fillId="0" borderId="0" applyFill="0" applyBorder="0" applyAlignment="0"/>
    <xf numFmtId="202" fontId="20" fillId="0" borderId="0" applyFill="0" applyBorder="0" applyAlignment="0"/>
    <xf numFmtId="203" fontId="20" fillId="0" borderId="0" applyFill="0" applyBorder="0" applyAlignment="0"/>
    <xf numFmtId="193" fontId="19" fillId="0" borderId="0" applyFill="0" applyBorder="0" applyAlignment="0"/>
    <xf numFmtId="38" fontId="29" fillId="19" borderId="0" applyNumberFormat="0" applyBorder="0" applyAlignment="0" applyProtection="0"/>
    <xf numFmtId="0" fontId="30" fillId="0" borderId="3" applyNumberFormat="0" applyAlignment="0" applyProtection="0">
      <alignment horizontal="left" vertical="center"/>
    </xf>
    <xf numFmtId="0" fontId="30" fillId="0" borderId="4">
      <alignment horizontal="left" vertical="center"/>
    </xf>
    <xf numFmtId="10" fontId="29" fillId="20" borderId="8" applyNumberFormat="0" applyBorder="0" applyAlignment="0" applyProtection="0"/>
    <xf numFmtId="202" fontId="20" fillId="0" borderId="0" applyFill="0" applyBorder="0" applyAlignment="0"/>
    <xf numFmtId="193" fontId="19" fillId="0" borderId="0" applyFill="0" applyBorder="0" applyAlignment="0"/>
    <xf numFmtId="202" fontId="20" fillId="0" borderId="0" applyFill="0" applyBorder="0" applyAlignment="0"/>
    <xf numFmtId="203" fontId="20" fillId="0" borderId="0" applyFill="0" applyBorder="0" applyAlignment="0"/>
    <xf numFmtId="193" fontId="19" fillId="0" borderId="0" applyFill="0" applyBorder="0" applyAlignment="0"/>
    <xf numFmtId="0" fontId="31" fillId="0" borderId="0"/>
    <xf numFmtId="204" fontId="2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2" fillId="0" borderId="0" applyFont="0" applyFill="0" applyBorder="0" applyAlignment="0" applyProtection="0"/>
    <xf numFmtId="202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202" fontId="20" fillId="0" borderId="0" applyFill="0" applyBorder="0" applyAlignment="0"/>
    <xf numFmtId="193" fontId="19" fillId="0" borderId="0" applyFill="0" applyBorder="0" applyAlignment="0"/>
    <xf numFmtId="202" fontId="20" fillId="0" borderId="0" applyFill="0" applyBorder="0" applyAlignment="0"/>
    <xf numFmtId="203" fontId="20" fillId="0" borderId="0" applyFill="0" applyBorder="0" applyAlignment="0"/>
    <xf numFmtId="193" fontId="19" fillId="0" borderId="0" applyFill="0" applyBorder="0" applyAlignment="0"/>
    <xf numFmtId="0" fontId="14" fillId="0" borderId="0"/>
    <xf numFmtId="49" fontId="28" fillId="0" borderId="0" applyFill="0" applyBorder="0" applyAlignment="0"/>
    <xf numFmtId="0" fontId="26" fillId="0" borderId="0" applyFill="0" applyBorder="0" applyAlignment="0"/>
    <xf numFmtId="0" fontId="26" fillId="0" borderId="0" applyFill="0" applyBorder="0" applyAlignment="0"/>
    <xf numFmtId="200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87" fontId="8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18" borderId="2" applyNumberFormat="0" applyAlignment="0" applyProtection="0"/>
    <xf numFmtId="0" fontId="34" fillId="0" borderId="9" applyNumberFormat="0" applyFill="0" applyAlignment="0" applyProtection="0"/>
    <xf numFmtId="0" fontId="44" fillId="16" borderId="0" applyNumberFormat="0" applyBorder="0" applyAlignment="0" applyProtection="0"/>
    <xf numFmtId="0" fontId="45" fillId="17" borderId="11" applyNumberFormat="0" applyAlignment="0" applyProtection="0"/>
    <xf numFmtId="0" fontId="33" fillId="17" borderId="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41" fillId="8" borderId="1" applyNumberFormat="0" applyAlignment="0" applyProtection="0"/>
    <xf numFmtId="0" fontId="42" fillId="8" borderId="0" applyNumberFormat="0" applyBorder="0" applyAlignment="0" applyProtection="0"/>
    <xf numFmtId="0" fontId="43" fillId="0" borderId="12" applyNumberFormat="0" applyFill="0" applyAlignment="0" applyProtection="0"/>
    <xf numFmtId="0" fontId="24" fillId="12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8" fillId="5" borderId="10" applyNumberFormat="0" applyFont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0" applyNumberFormat="0" applyFill="0" applyBorder="0" applyAlignment="0" applyProtection="0"/>
  </cellStyleXfs>
  <cellXfs count="407">
    <xf numFmtId="0" fontId="0" fillId="0" borderId="0" xfId="0"/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67" applyFont="1" applyBorder="1" applyAlignment="1">
      <alignment horizontal="left" vertical="center"/>
    </xf>
    <xf numFmtId="0" fontId="13" fillId="0" borderId="0" xfId="68" applyFont="1" applyAlignment="1">
      <alignment vertical="center"/>
    </xf>
    <xf numFmtId="0" fontId="6" fillId="0" borderId="0" xfId="68" applyFont="1" applyAlignment="1">
      <alignment vertical="center"/>
    </xf>
    <xf numFmtId="0" fontId="4" fillId="0" borderId="0" xfId="68" applyFont="1" applyAlignment="1">
      <alignment horizontal="centerContinuous" vertical="center"/>
    </xf>
    <xf numFmtId="0" fontId="16" fillId="0" borderId="0" xfId="68" quotePrefix="1" applyFont="1" applyAlignment="1">
      <alignment horizontal="left" vertical="center"/>
    </xf>
    <xf numFmtId="0" fontId="4" fillId="0" borderId="0" xfId="68" applyFont="1" applyAlignment="1">
      <alignment vertical="center"/>
    </xf>
    <xf numFmtId="0" fontId="4" fillId="0" borderId="15" xfId="68" applyFont="1" applyBorder="1" applyAlignment="1">
      <alignment horizontal="left" vertical="center"/>
    </xf>
    <xf numFmtId="0" fontId="4" fillId="0" borderId="16" xfId="68" applyFont="1" applyBorder="1" applyAlignment="1">
      <alignment horizontal="left" vertical="center"/>
    </xf>
    <xf numFmtId="38" fontId="5" fillId="0" borderId="16" xfId="68" applyNumberFormat="1" applyFont="1" applyBorder="1" applyAlignment="1">
      <alignment horizontal="left" vertical="center"/>
    </xf>
    <xf numFmtId="0" fontId="4" fillId="0" borderId="16" xfId="68" quotePrefix="1" applyFont="1" applyBorder="1" applyAlignment="1">
      <alignment horizontal="left" vertical="center"/>
    </xf>
    <xf numFmtId="0" fontId="4" fillId="0" borderId="16" xfId="68" applyFont="1" applyBorder="1" applyAlignment="1">
      <alignment vertical="center"/>
    </xf>
    <xf numFmtId="0" fontId="5" fillId="21" borderId="17" xfId="68" applyFont="1" applyFill="1" applyBorder="1" applyAlignment="1">
      <alignment horizontal="center" vertical="center"/>
    </xf>
    <xf numFmtId="0" fontId="4" fillId="0" borderId="18" xfId="68" applyFont="1" applyBorder="1" applyAlignment="1">
      <alignment horizontal="left" vertical="center"/>
    </xf>
    <xf numFmtId="38" fontId="4" fillId="0" borderId="14" xfId="44" applyNumberFormat="1" applyFont="1" applyBorder="1" applyAlignment="1">
      <alignment horizontal="left" vertical="center"/>
    </xf>
    <xf numFmtId="38" fontId="5" fillId="0" borderId="14" xfId="68" applyNumberFormat="1" applyFont="1" applyBorder="1" applyAlignment="1">
      <alignment horizontal="left" vertical="center"/>
    </xf>
    <xf numFmtId="0" fontId="5" fillId="0" borderId="14" xfId="68" applyFont="1" applyBorder="1" applyAlignment="1">
      <alignment horizontal="left" vertical="center"/>
    </xf>
    <xf numFmtId="0" fontId="4" fillId="0" borderId="14" xfId="68" applyFont="1" applyBorder="1" applyAlignment="1">
      <alignment vertical="center"/>
    </xf>
    <xf numFmtId="38" fontId="4" fillId="0" borderId="19" xfId="44" quotePrefix="1" applyNumberFormat="1" applyFont="1" applyBorder="1" applyAlignment="1">
      <alignment horizontal="right" vertical="center"/>
    </xf>
    <xf numFmtId="0" fontId="4" fillId="0" borderId="14" xfId="68" quotePrefix="1" applyFont="1" applyBorder="1" applyAlignment="1">
      <alignment horizontal="left" vertical="center"/>
    </xf>
    <xf numFmtId="0" fontId="6" fillId="0" borderId="14" xfId="68" applyFont="1" applyBorder="1" applyAlignment="1">
      <alignment vertical="center"/>
    </xf>
    <xf numFmtId="0" fontId="6" fillId="0" borderId="14" xfId="68" quotePrefix="1" applyFont="1" applyBorder="1" applyAlignment="1">
      <alignment horizontal="left" vertical="center"/>
    </xf>
    <xf numFmtId="38" fontId="4" fillId="0" borderId="20" xfId="44" applyNumberFormat="1" applyFont="1" applyBorder="1" applyAlignment="1">
      <alignment horizontal="center" vertical="center"/>
    </xf>
    <xf numFmtId="49" fontId="5" fillId="0" borderId="14" xfId="68" applyNumberFormat="1" applyFont="1" applyBorder="1" applyAlignment="1">
      <alignment horizontal="center" vertical="center"/>
    </xf>
    <xf numFmtId="0" fontId="4" fillId="0" borderId="14" xfId="68" applyFont="1" applyBorder="1" applyAlignment="1">
      <alignment horizontal="left" vertical="center"/>
    </xf>
    <xf numFmtId="38" fontId="4" fillId="0" borderId="14" xfId="44" quotePrefix="1" applyNumberFormat="1" applyFont="1" applyBorder="1" applyAlignment="1">
      <alignment horizontal="center" vertical="center"/>
    </xf>
    <xf numFmtId="38" fontId="4" fillId="0" borderId="20" xfId="44" applyNumberFormat="1" applyFont="1" applyBorder="1" applyAlignment="1">
      <alignment horizontal="left" vertical="center"/>
    </xf>
    <xf numFmtId="38" fontId="4" fillId="0" borderId="14" xfId="44" applyNumberFormat="1" applyFont="1" applyBorder="1" applyAlignment="1">
      <alignment horizontal="right" vertical="center"/>
    </xf>
    <xf numFmtId="0" fontId="4" fillId="0" borderId="14" xfId="68" applyFont="1" applyBorder="1" applyAlignment="1">
      <alignment horizontal="center" vertical="center"/>
    </xf>
    <xf numFmtId="0" fontId="5" fillId="0" borderId="20" xfId="68" applyFont="1" applyBorder="1" applyAlignment="1">
      <alignment horizontal="left" vertical="center"/>
    </xf>
    <xf numFmtId="0" fontId="4" fillId="0" borderId="21" xfId="68" applyFont="1" applyBorder="1" applyAlignment="1">
      <alignment horizontal="left" vertical="center"/>
    </xf>
    <xf numFmtId="0" fontId="4" fillId="0" borderId="13" xfId="68" quotePrefix="1" applyFont="1" applyBorder="1" applyAlignment="1">
      <alignment horizontal="left" vertical="center"/>
    </xf>
    <xf numFmtId="0" fontId="4" fillId="0" borderId="13" xfId="68" applyFont="1" applyBorder="1" applyAlignment="1">
      <alignment vertical="center"/>
    </xf>
    <xf numFmtId="0" fontId="5" fillId="0" borderId="13" xfId="68" applyFont="1" applyBorder="1" applyAlignment="1">
      <alignment horizontal="center" vertical="center"/>
    </xf>
    <xf numFmtId="0" fontId="5" fillId="0" borderId="22" xfId="68" applyFont="1" applyBorder="1" applyAlignment="1">
      <alignment horizontal="left" vertical="center"/>
    </xf>
    <xf numFmtId="0" fontId="4" fillId="0" borderId="0" xfId="66" quotePrefix="1" applyFont="1" applyAlignment="1">
      <alignment horizontal="left" vertical="center"/>
    </xf>
    <xf numFmtId="0" fontId="4" fillId="0" borderId="0" xfId="68" applyFont="1" applyAlignment="1">
      <alignment horizontal="left" vertical="center"/>
    </xf>
    <xf numFmtId="0" fontId="4" fillId="0" borderId="0" xfId="68" applyFont="1" applyAlignment="1">
      <alignment horizontal="center" vertical="center"/>
    </xf>
    <xf numFmtId="0" fontId="4" fillId="0" borderId="0" xfId="68" quotePrefix="1" applyFont="1" applyAlignment="1">
      <alignment horizontal="left" vertical="center"/>
    </xf>
    <xf numFmtId="38" fontId="4" fillId="0" borderId="23" xfId="44" applyNumberFormat="1" applyFont="1" applyBorder="1" applyAlignment="1">
      <alignment horizontal="center" vertical="center"/>
    </xf>
    <xf numFmtId="0" fontId="4" fillId="0" borderId="24" xfId="66" quotePrefix="1" applyFont="1" applyBorder="1" applyAlignment="1">
      <alignment horizontal="left" vertical="center"/>
    </xf>
    <xf numFmtId="9" fontId="5" fillId="0" borderId="24" xfId="68" applyNumberFormat="1" applyFont="1" applyBorder="1" applyAlignment="1">
      <alignment horizontal="center" vertical="center"/>
    </xf>
    <xf numFmtId="9" fontId="5" fillId="0" borderId="24" xfId="68" applyNumberFormat="1" applyFont="1" applyBorder="1" applyAlignment="1">
      <alignment horizontal="left" vertical="center"/>
    </xf>
    <xf numFmtId="0" fontId="4" fillId="0" borderId="24" xfId="68" quotePrefix="1" applyFont="1" applyBorder="1" applyAlignment="1">
      <alignment horizontal="left" vertical="center"/>
    </xf>
    <xf numFmtId="38" fontId="4" fillId="0" borderId="25" xfId="44" applyNumberFormat="1" applyFont="1" applyBorder="1" applyAlignment="1">
      <alignment horizontal="center" vertical="center"/>
    </xf>
    <xf numFmtId="0" fontId="4" fillId="0" borderId="4" xfId="68" applyFont="1" applyBorder="1" applyAlignment="1">
      <alignment horizontal="left" vertical="center"/>
    </xf>
    <xf numFmtId="38" fontId="4" fillId="0" borderId="4" xfId="44" applyNumberFormat="1" applyFont="1" applyBorder="1" applyAlignment="1">
      <alignment horizontal="left" vertical="center"/>
    </xf>
    <xf numFmtId="0" fontId="4" fillId="0" borderId="4" xfId="68" quotePrefix="1" applyFont="1" applyBorder="1" applyAlignment="1">
      <alignment horizontal="left" vertical="center"/>
    </xf>
    <xf numFmtId="0" fontId="4" fillId="0" borderId="4" xfId="68" applyFont="1" applyBorder="1" applyAlignment="1">
      <alignment vertical="center"/>
    </xf>
    <xf numFmtId="0" fontId="6" fillId="0" borderId="4" xfId="68" applyFont="1" applyBorder="1" applyAlignment="1">
      <alignment vertical="center"/>
    </xf>
    <xf numFmtId="0" fontId="6" fillId="0" borderId="4" xfId="68" quotePrefix="1" applyFont="1" applyBorder="1" applyAlignment="1">
      <alignment horizontal="left" vertical="center"/>
    </xf>
    <xf numFmtId="38" fontId="4" fillId="0" borderId="4" xfId="44" applyNumberFormat="1" applyFont="1" applyBorder="1" applyAlignment="1">
      <alignment horizontal="center" vertical="center"/>
    </xf>
    <xf numFmtId="0" fontId="5" fillId="0" borderId="26" xfId="68" applyFont="1" applyBorder="1" applyAlignment="1">
      <alignment horizontal="center" vertical="center"/>
    </xf>
    <xf numFmtId="0" fontId="5" fillId="0" borderId="27" xfId="68" applyFont="1" applyBorder="1" applyAlignment="1">
      <alignment horizontal="centerContinuous" vertical="center"/>
    </xf>
    <xf numFmtId="0" fontId="4" fillId="0" borderId="27" xfId="68" applyFont="1" applyBorder="1" applyAlignment="1">
      <alignment horizontal="centerContinuous" vertical="center"/>
    </xf>
    <xf numFmtId="0" fontId="4" fillId="0" borderId="28" xfId="68" applyFont="1" applyBorder="1" applyAlignment="1">
      <alignment horizontal="left" vertical="center"/>
    </xf>
    <xf numFmtId="0" fontId="4" fillId="0" borderId="24" xfId="68" applyFont="1" applyBorder="1" applyAlignment="1">
      <alignment horizontal="left" vertical="center"/>
    </xf>
    <xf numFmtId="0" fontId="4" fillId="0" borderId="24" xfId="68" applyFont="1" applyBorder="1" applyAlignment="1">
      <alignment vertical="center"/>
    </xf>
    <xf numFmtId="0" fontId="4" fillId="0" borderId="25" xfId="68" applyFont="1" applyBorder="1" applyAlignment="1">
      <alignment vertical="center"/>
    </xf>
    <xf numFmtId="0" fontId="5" fillId="0" borderId="25" xfId="68" applyFont="1" applyBorder="1" applyAlignment="1">
      <alignment horizontal="center" vertical="center"/>
    </xf>
    <xf numFmtId="0" fontId="5" fillId="0" borderId="29" xfId="68" applyFont="1" applyBorder="1" applyAlignment="1">
      <alignment horizontal="center" vertical="center"/>
    </xf>
    <xf numFmtId="0" fontId="5" fillId="0" borderId="30" xfId="68" applyFont="1" applyBorder="1" applyAlignment="1">
      <alignment horizontal="center" vertical="center"/>
    </xf>
    <xf numFmtId="0" fontId="4" fillId="0" borderId="15" xfId="68" applyFont="1" applyBorder="1" applyAlignment="1">
      <alignment vertical="center"/>
    </xf>
    <xf numFmtId="0" fontId="4" fillId="0" borderId="31" xfId="68" applyFont="1" applyBorder="1" applyAlignment="1">
      <alignment vertical="center"/>
    </xf>
    <xf numFmtId="2" fontId="4" fillId="0" borderId="31" xfId="68" applyNumberFormat="1" applyFont="1" applyBorder="1" applyAlignment="1">
      <alignment vertical="center"/>
    </xf>
    <xf numFmtId="0" fontId="4" fillId="0" borderId="32" xfId="68" applyFont="1" applyBorder="1" applyAlignment="1">
      <alignment vertical="center"/>
    </xf>
    <xf numFmtId="0" fontId="4" fillId="0" borderId="21" xfId="68" applyFont="1" applyBorder="1" applyAlignment="1">
      <alignment vertical="center"/>
    </xf>
    <xf numFmtId="195" fontId="5" fillId="0" borderId="13" xfId="44" applyNumberFormat="1" applyFont="1" applyFill="1" applyBorder="1" applyAlignment="1">
      <alignment horizontal="center" vertical="center"/>
    </xf>
    <xf numFmtId="194" fontId="5" fillId="0" borderId="13" xfId="68" applyNumberFormat="1" applyFont="1" applyBorder="1" applyAlignment="1">
      <alignment horizontal="center" vertical="center"/>
    </xf>
    <xf numFmtId="3" fontId="5" fillId="0" borderId="18" xfId="68" applyNumberFormat="1" applyFont="1" applyBorder="1" applyAlignment="1">
      <alignment vertical="center"/>
    </xf>
    <xf numFmtId="3" fontId="5" fillId="0" borderId="20" xfId="68" applyNumberFormat="1" applyFont="1" applyBorder="1" applyAlignment="1">
      <alignment vertical="center"/>
    </xf>
    <xf numFmtId="3" fontId="4" fillId="0" borderId="23" xfId="68" applyNumberFormat="1" applyFont="1" applyBorder="1" applyAlignment="1">
      <alignment vertical="center"/>
    </xf>
    <xf numFmtId="3" fontId="4" fillId="0" borderId="18" xfId="68" applyNumberFormat="1" applyFont="1" applyBorder="1" applyAlignment="1">
      <alignment vertical="center"/>
    </xf>
    <xf numFmtId="3" fontId="4" fillId="0" borderId="20" xfId="68" applyNumberFormat="1" applyFont="1" applyBorder="1" applyAlignment="1">
      <alignment vertical="center"/>
    </xf>
    <xf numFmtId="2" fontId="5" fillId="0" borderId="13" xfId="68" quotePrefix="1" applyNumberFormat="1" applyFont="1" applyBorder="1" applyAlignment="1">
      <alignment horizontal="center" vertical="center"/>
    </xf>
    <xf numFmtId="0" fontId="5" fillId="0" borderId="8" xfId="68" applyFont="1" applyBorder="1" applyAlignment="1">
      <alignment horizontal="center" vertical="center"/>
    </xf>
    <xf numFmtId="0" fontId="4" fillId="0" borderId="33" xfId="68" applyFont="1" applyBorder="1" applyAlignment="1">
      <alignment vertical="center"/>
    </xf>
    <xf numFmtId="2" fontId="4" fillId="0" borderId="13" xfId="68" applyNumberFormat="1" applyFont="1" applyBorder="1" applyAlignment="1">
      <alignment vertical="center"/>
    </xf>
    <xf numFmtId="0" fontId="4" fillId="0" borderId="34" xfId="68" applyFont="1" applyBorder="1" applyAlignment="1">
      <alignment vertical="center"/>
    </xf>
    <xf numFmtId="2" fontId="4" fillId="0" borderId="14" xfId="68" applyNumberFormat="1" applyFont="1" applyBorder="1" applyAlignment="1">
      <alignment vertical="center"/>
    </xf>
    <xf numFmtId="2" fontId="4" fillId="0" borderId="14" xfId="68" quotePrefix="1" applyNumberFormat="1" applyFont="1" applyBorder="1" applyAlignment="1">
      <alignment vertical="center"/>
    </xf>
    <xf numFmtId="0" fontId="4" fillId="0" borderId="33" xfId="68" applyFont="1" applyBorder="1" applyAlignment="1">
      <alignment horizontal="left" vertical="center"/>
    </xf>
    <xf numFmtId="0" fontId="5" fillId="0" borderId="4" xfId="68" applyFont="1" applyBorder="1" applyAlignment="1">
      <alignment horizontal="left" vertical="center"/>
    </xf>
    <xf numFmtId="188" fontId="4" fillId="0" borderId="4" xfId="68" applyNumberFormat="1" applyFont="1" applyBorder="1" applyAlignment="1">
      <alignment vertical="center"/>
    </xf>
    <xf numFmtId="3" fontId="4" fillId="0" borderId="4" xfId="68" applyNumberFormat="1" applyFont="1" applyBorder="1" applyAlignment="1">
      <alignment vertical="center"/>
    </xf>
    <xf numFmtId="2" fontId="5" fillId="22" borderId="29" xfId="68" quotePrefix="1" applyNumberFormat="1" applyFont="1" applyFill="1" applyBorder="1" applyAlignment="1">
      <alignment vertical="center"/>
    </xf>
    <xf numFmtId="0" fontId="5" fillId="0" borderId="33" xfId="68" quotePrefix="1" applyFont="1" applyBorder="1" applyAlignment="1">
      <alignment horizontal="left" vertical="center"/>
    </xf>
    <xf numFmtId="2" fontId="5" fillId="22" borderId="24" xfId="68" applyNumberFormat="1" applyFont="1" applyFill="1" applyBorder="1" applyAlignment="1">
      <alignment vertical="center"/>
    </xf>
    <xf numFmtId="38" fontId="4" fillId="0" borderId="24" xfId="44" applyNumberFormat="1" applyFont="1" applyFill="1" applyBorder="1" applyAlignment="1">
      <alignment horizontal="center" vertical="center"/>
    </xf>
    <xf numFmtId="188" fontId="4" fillId="0" borderId="24" xfId="68" applyNumberFormat="1" applyFont="1" applyBorder="1" applyAlignment="1">
      <alignment vertical="center"/>
    </xf>
    <xf numFmtId="3" fontId="4" fillId="0" borderId="29" xfId="68" applyNumberFormat="1" applyFont="1" applyBorder="1" applyAlignment="1">
      <alignment vertical="center"/>
    </xf>
    <xf numFmtId="3" fontId="4" fillId="0" borderId="25" xfId="68" applyNumberFormat="1" applyFont="1" applyBorder="1" applyAlignment="1">
      <alignment vertical="center"/>
    </xf>
    <xf numFmtId="0" fontId="5" fillId="0" borderId="0" xfId="68" applyFont="1" applyAlignment="1">
      <alignment vertical="center"/>
    </xf>
    <xf numFmtId="0" fontId="6" fillId="0" borderId="0" xfId="71" applyFont="1" applyAlignment="1">
      <alignment vertical="center"/>
    </xf>
    <xf numFmtId="196" fontId="4" fillId="0" borderId="0" xfId="92" applyNumberFormat="1" applyFont="1" applyAlignment="1">
      <alignment vertical="center"/>
    </xf>
    <xf numFmtId="0" fontId="4" fillId="0" borderId="14" xfId="68" applyFont="1" applyBorder="1" applyAlignment="1">
      <alignment horizontal="right" vertical="center"/>
    </xf>
    <xf numFmtId="0" fontId="4" fillId="0" borderId="35" xfId="0" quotePrefix="1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4" fillId="0" borderId="36" xfId="67" applyFont="1" applyBorder="1" applyAlignment="1">
      <alignment horizontal="left" vertical="center"/>
    </xf>
    <xf numFmtId="0" fontId="5" fillId="0" borderId="14" xfId="67" applyFont="1" applyBorder="1" applyAlignment="1">
      <alignment horizontal="left" vertical="center"/>
    </xf>
    <xf numFmtId="17" fontId="52" fillId="0" borderId="14" xfId="67" applyNumberFormat="1" applyFont="1" applyBorder="1" applyAlignment="1">
      <alignment horizontal="left" vertical="center"/>
    </xf>
    <xf numFmtId="17" fontId="5" fillId="0" borderId="14" xfId="67" applyNumberFormat="1" applyFont="1" applyBorder="1" applyAlignment="1">
      <alignment vertical="center"/>
    </xf>
    <xf numFmtId="38" fontId="4" fillId="0" borderId="14" xfId="43" applyNumberFormat="1" applyFont="1" applyBorder="1" applyAlignment="1">
      <alignment horizontal="left" vertical="center"/>
    </xf>
    <xf numFmtId="38" fontId="52" fillId="0" borderId="14" xfId="43" applyNumberFormat="1" applyFont="1" applyBorder="1" applyAlignment="1">
      <alignment horizontal="left" vertical="center"/>
    </xf>
    <xf numFmtId="0" fontId="5" fillId="0" borderId="36" xfId="67" applyFont="1" applyBorder="1" applyAlignment="1">
      <alignment horizontal="left" vertical="center"/>
    </xf>
    <xf numFmtId="17" fontId="52" fillId="0" borderId="36" xfId="67" applyNumberFormat="1" applyFont="1" applyBorder="1" applyAlignment="1">
      <alignment horizontal="left" vertical="center"/>
    </xf>
    <xf numFmtId="17" fontId="5" fillId="0" borderId="36" xfId="67" applyNumberFormat="1" applyFont="1" applyBorder="1" applyAlignment="1">
      <alignment vertical="center"/>
    </xf>
    <xf numFmtId="38" fontId="4" fillId="0" borderId="36" xfId="43" applyNumberFormat="1" applyFont="1" applyBorder="1" applyAlignment="1">
      <alignment horizontal="left" vertical="center"/>
    </xf>
    <xf numFmtId="38" fontId="4" fillId="0" borderId="13" xfId="40" applyNumberFormat="1" applyFont="1" applyBorder="1" applyAlignment="1">
      <alignment horizontal="left" vertical="center"/>
    </xf>
    <xf numFmtId="0" fontId="4" fillId="0" borderId="13" xfId="0" quotePrefix="1" applyFont="1" applyBorder="1" applyAlignment="1">
      <alignment horizontal="left" vertical="center"/>
    </xf>
    <xf numFmtId="0" fontId="2" fillId="0" borderId="37" xfId="0" quotePrefix="1" applyFont="1" applyBorder="1" applyAlignment="1">
      <alignment horizontal="left" vertical="center"/>
    </xf>
    <xf numFmtId="0" fontId="3" fillId="0" borderId="38" xfId="0" applyFont="1" applyBorder="1" applyAlignment="1">
      <alignment horizontal="centerContinuous" vertical="center"/>
    </xf>
    <xf numFmtId="0" fontId="2" fillId="0" borderId="39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4" fontId="2" fillId="0" borderId="34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4" fontId="2" fillId="0" borderId="4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4" fontId="12" fillId="0" borderId="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" fontId="13" fillId="0" borderId="30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" fontId="2" fillId="0" borderId="32" xfId="0" applyNumberFormat="1" applyFont="1" applyBorder="1" applyAlignment="1">
      <alignment horizontal="center" vertical="center"/>
    </xf>
    <xf numFmtId="38" fontId="5" fillId="0" borderId="0" xfId="73" applyNumberFormat="1" applyFont="1" applyAlignment="1">
      <alignment vertical="center"/>
    </xf>
    <xf numFmtId="0" fontId="4" fillId="0" borderId="0" xfId="73" applyFont="1" applyAlignment="1">
      <alignment vertical="center"/>
    </xf>
    <xf numFmtId="0" fontId="6" fillId="0" borderId="0" xfId="73" applyFont="1" applyAlignment="1">
      <alignment vertical="center"/>
    </xf>
    <xf numFmtId="49" fontId="5" fillId="0" borderId="0" xfId="73" applyNumberFormat="1" applyFont="1" applyAlignment="1">
      <alignment vertical="center"/>
    </xf>
    <xf numFmtId="49" fontId="6" fillId="0" borderId="0" xfId="73" applyNumberFormat="1" applyFont="1" applyAlignment="1">
      <alignment vertical="center"/>
    </xf>
    <xf numFmtId="0" fontId="5" fillId="0" borderId="0" xfId="73" applyFont="1" applyAlignment="1">
      <alignment horizontal="center" vertical="center"/>
    </xf>
    <xf numFmtId="0" fontId="4" fillId="0" borderId="0" xfId="73" applyFont="1" applyAlignment="1">
      <alignment horizontal="center" vertical="center"/>
    </xf>
    <xf numFmtId="38" fontId="5" fillId="0" borderId="0" xfId="68" applyNumberFormat="1" applyFont="1" applyAlignment="1">
      <alignment horizontal="left" vertical="center"/>
    </xf>
    <xf numFmtId="0" fontId="4" fillId="0" borderId="0" xfId="69" quotePrefix="1" applyFont="1" applyAlignment="1">
      <alignment horizontal="left" vertical="center"/>
    </xf>
    <xf numFmtId="0" fontId="4" fillId="0" borderId="0" xfId="72" applyFont="1" applyAlignment="1">
      <alignment vertical="center"/>
    </xf>
    <xf numFmtId="0" fontId="4" fillId="0" borderId="0" xfId="72" applyFont="1" applyAlignment="1">
      <alignment horizontal="left" vertical="center"/>
    </xf>
    <xf numFmtId="0" fontId="4" fillId="0" borderId="0" xfId="72" quotePrefix="1" applyFont="1" applyAlignment="1">
      <alignment horizontal="left" vertical="center"/>
    </xf>
    <xf numFmtId="0" fontId="53" fillId="0" borderId="0" xfId="0" applyFont="1" applyAlignment="1">
      <alignment vertical="center"/>
    </xf>
    <xf numFmtId="0" fontId="53" fillId="0" borderId="0" xfId="67" applyFont="1" applyAlignment="1">
      <alignment vertical="center"/>
    </xf>
    <xf numFmtId="0" fontId="5" fillId="0" borderId="0" xfId="72" applyFont="1" applyAlignment="1">
      <alignment horizontal="left" vertical="center"/>
    </xf>
    <xf numFmtId="0" fontId="2" fillId="0" borderId="14" xfId="106" applyFont="1" applyBorder="1" applyAlignment="1">
      <alignment vertical="center"/>
    </xf>
    <xf numFmtId="0" fontId="2" fillId="0" borderId="14" xfId="106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37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vertical="center"/>
    </xf>
    <xf numFmtId="3" fontId="4" fillId="0" borderId="41" xfId="68" applyNumberFormat="1" applyFont="1" applyBorder="1" applyAlignment="1">
      <alignment vertical="center"/>
    </xf>
    <xf numFmtId="3" fontId="5" fillId="0" borderId="33" xfId="68" applyNumberFormat="1" applyFont="1" applyBorder="1" applyAlignment="1">
      <alignment vertical="center"/>
    </xf>
    <xf numFmtId="3" fontId="4" fillId="0" borderId="35" xfId="68" applyNumberFormat="1" applyFont="1" applyBorder="1" applyAlignment="1">
      <alignment vertical="center"/>
    </xf>
    <xf numFmtId="38" fontId="5" fillId="0" borderId="42" xfId="44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horizontal="right" vertical="center"/>
    </xf>
    <xf numFmtId="17" fontId="52" fillId="0" borderId="13" xfId="0" applyNumberFormat="1" applyFont="1" applyBorder="1" applyAlignment="1">
      <alignment vertical="center"/>
    </xf>
    <xf numFmtId="0" fontId="5" fillId="0" borderId="0" xfId="68" quotePrefix="1" applyFont="1" applyAlignment="1">
      <alignment horizontal="left" vertical="center"/>
    </xf>
    <xf numFmtId="0" fontId="5" fillId="0" borderId="24" xfId="68" quotePrefix="1" applyFont="1" applyBorder="1" applyAlignment="1">
      <alignment horizontal="left" vertical="center"/>
    </xf>
    <xf numFmtId="38" fontId="9" fillId="0" borderId="24" xfId="44" applyNumberFormat="1" applyFont="1" applyFill="1" applyBorder="1" applyAlignment="1">
      <alignment horizontal="center" vertical="center"/>
    </xf>
    <xf numFmtId="38" fontId="9" fillId="0" borderId="25" xfId="44" applyNumberFormat="1" applyFont="1" applyFill="1" applyBorder="1" applyAlignment="1">
      <alignment horizontal="center" vertical="center"/>
    </xf>
    <xf numFmtId="38" fontId="9" fillId="0" borderId="43" xfId="44" applyNumberFormat="1" applyFont="1" applyFill="1" applyBorder="1" applyAlignment="1">
      <alignment vertical="center"/>
    </xf>
    <xf numFmtId="38" fontId="9" fillId="0" borderId="44" xfId="44" applyNumberFormat="1" applyFont="1" applyFill="1" applyBorder="1" applyAlignment="1">
      <alignment vertical="center"/>
    </xf>
    <xf numFmtId="188" fontId="4" fillId="0" borderId="8" xfId="68" applyNumberFormat="1" applyFont="1" applyBorder="1" applyAlignment="1">
      <alignment horizontal="center" vertical="center"/>
    </xf>
    <xf numFmtId="0" fontId="6" fillId="0" borderId="45" xfId="68" applyFont="1" applyBorder="1" applyAlignment="1">
      <alignment vertical="center"/>
    </xf>
    <xf numFmtId="4" fontId="4" fillId="0" borderId="46" xfId="68" applyNumberFormat="1" applyFont="1" applyBorder="1" applyAlignment="1">
      <alignment vertical="center"/>
    </xf>
    <xf numFmtId="4" fontId="4" fillId="0" borderId="23" xfId="68" applyNumberFormat="1" applyFont="1" applyBorder="1" applyAlignment="1">
      <alignment vertical="center"/>
    </xf>
    <xf numFmtId="40" fontId="5" fillId="0" borderId="47" xfId="44" applyFont="1" applyFill="1" applyBorder="1" applyAlignment="1">
      <alignment vertical="center"/>
    </xf>
    <xf numFmtId="4" fontId="2" fillId="0" borderId="19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3" fillId="0" borderId="4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vertical="center"/>
    </xf>
    <xf numFmtId="4" fontId="2" fillId="0" borderId="48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4" fontId="4" fillId="0" borderId="48" xfId="68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0" fontId="2" fillId="0" borderId="15" xfId="0" quotePrefix="1" applyFont="1" applyBorder="1" applyAlignment="1">
      <alignment horizontal="left" vertical="center"/>
    </xf>
    <xf numFmtId="0" fontId="2" fillId="0" borderId="49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left" vertical="center"/>
    </xf>
    <xf numFmtId="0" fontId="2" fillId="0" borderId="50" xfId="0" quotePrefix="1" applyFont="1" applyBorder="1" applyAlignment="1">
      <alignment horizontal="left" vertical="center"/>
    </xf>
    <xf numFmtId="0" fontId="54" fillId="0" borderId="0" xfId="105" applyFont="1" applyAlignment="1">
      <alignment horizontal="center" vertical="center"/>
    </xf>
    <xf numFmtId="0" fontId="54" fillId="0" borderId="0" xfId="105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3" fontId="55" fillId="0" borderId="0" xfId="0" applyNumberFormat="1" applyFont="1" applyAlignment="1">
      <alignment vertical="center"/>
    </xf>
    <xf numFmtId="3" fontId="55" fillId="0" borderId="0" xfId="0" applyNumberFormat="1" applyFont="1" applyAlignment="1">
      <alignment horizontal="right" vertical="center"/>
    </xf>
    <xf numFmtId="0" fontId="55" fillId="0" borderId="41" xfId="106" quotePrefix="1" applyFont="1" applyBorder="1" applyAlignment="1">
      <alignment horizontal="left" vertical="center"/>
    </xf>
    <xf numFmtId="0" fontId="56" fillId="0" borderId="27" xfId="106" applyFont="1" applyBorder="1" applyAlignment="1">
      <alignment horizontal="centerContinuous" vertical="center"/>
    </xf>
    <xf numFmtId="187" fontId="55" fillId="0" borderId="51" xfId="106" quotePrefix="1" applyNumberFormat="1" applyFont="1" applyBorder="1" applyAlignment="1">
      <alignment horizontal="left" vertical="center"/>
    </xf>
    <xf numFmtId="0" fontId="57" fillId="0" borderId="0" xfId="106" applyFont="1" applyAlignment="1">
      <alignment horizontal="center" vertical="center"/>
    </xf>
    <xf numFmtId="0" fontId="55" fillId="0" borderId="18" xfId="106" quotePrefix="1" applyFont="1" applyBorder="1" applyAlignment="1">
      <alignment horizontal="left" vertical="center"/>
    </xf>
    <xf numFmtId="0" fontId="58" fillId="0" borderId="14" xfId="106" applyFont="1" applyBorder="1" applyAlignment="1">
      <alignment horizontal="centerContinuous" vertical="center"/>
    </xf>
    <xf numFmtId="38" fontId="57" fillId="0" borderId="18" xfId="106" applyNumberFormat="1" applyFont="1" applyBorder="1" applyAlignment="1">
      <alignment horizontal="left" vertical="center"/>
    </xf>
    <xf numFmtId="0" fontId="54" fillId="0" borderId="14" xfId="106" quotePrefix="1" applyFont="1" applyBorder="1" applyAlignment="1">
      <alignment horizontal="center" vertical="center"/>
    </xf>
    <xf numFmtId="1" fontId="57" fillId="0" borderId="14" xfId="93" applyNumberFormat="1" applyFont="1" applyFill="1" applyBorder="1" applyAlignment="1">
      <alignment vertical="center"/>
    </xf>
    <xf numFmtId="187" fontId="58" fillId="0" borderId="14" xfId="106" applyNumberFormat="1" applyFont="1" applyBorder="1" applyAlignment="1">
      <alignment vertical="center"/>
    </xf>
    <xf numFmtId="187" fontId="57" fillId="0" borderId="14" xfId="106" applyNumberFormat="1" applyFont="1" applyBorder="1" applyAlignment="1">
      <alignment horizontal="right" vertical="center"/>
    </xf>
    <xf numFmtId="187" fontId="59" fillId="0" borderId="52" xfId="106" applyNumberFormat="1" applyFont="1" applyBorder="1" applyAlignment="1">
      <alignment horizontal="left" vertical="center"/>
    </xf>
    <xf numFmtId="38" fontId="55" fillId="0" borderId="0" xfId="93" applyNumberFormat="1" applyFont="1" applyFill="1" applyBorder="1" applyAlignment="1">
      <alignment horizontal="centerContinuous" vertical="center"/>
    </xf>
    <xf numFmtId="0" fontId="55" fillId="0" borderId="18" xfId="106" applyFont="1" applyBorder="1" applyAlignment="1">
      <alignment horizontal="left" vertical="center"/>
    </xf>
    <xf numFmtId="0" fontId="55" fillId="0" borderId="14" xfId="106" quotePrefix="1" applyFont="1" applyBorder="1" applyAlignment="1">
      <alignment horizontal="center" vertical="center"/>
    </xf>
    <xf numFmtId="1" fontId="55" fillId="0" borderId="53" xfId="106" quotePrefix="1" applyNumberFormat="1" applyFont="1" applyBorder="1" applyAlignment="1">
      <alignment horizontal="left" vertical="center"/>
    </xf>
    <xf numFmtId="187" fontId="55" fillId="0" borderId="14" xfId="106" applyNumberFormat="1" applyFont="1" applyBorder="1" applyAlignment="1">
      <alignment vertical="center"/>
    </xf>
    <xf numFmtId="187" fontId="55" fillId="0" borderId="14" xfId="106" applyNumberFormat="1" applyFont="1" applyBorder="1" applyAlignment="1">
      <alignment horizontal="right" vertical="center"/>
    </xf>
    <xf numFmtId="187" fontId="55" fillId="0" borderId="52" xfId="106" quotePrefix="1" applyNumberFormat="1" applyFont="1" applyBorder="1" applyAlignment="1">
      <alignment horizontal="left" vertical="center"/>
    </xf>
    <xf numFmtId="187" fontId="55" fillId="0" borderId="20" xfId="93" applyNumberFormat="1" applyFont="1" applyFill="1" applyBorder="1" applyAlignment="1">
      <alignment horizontal="left" vertical="center"/>
    </xf>
    <xf numFmtId="38" fontId="55" fillId="0" borderId="0" xfId="93" applyNumberFormat="1" applyFont="1" applyFill="1" applyBorder="1" applyAlignment="1">
      <alignment horizontal="center" vertical="center"/>
    </xf>
    <xf numFmtId="0" fontId="55" fillId="0" borderId="18" xfId="0" quotePrefix="1" applyFont="1" applyBorder="1" applyAlignment="1">
      <alignment horizontal="left" vertical="center"/>
    </xf>
    <xf numFmtId="0" fontId="55" fillId="0" borderId="21" xfId="0" quotePrefix="1" applyFont="1" applyBorder="1" applyAlignment="1">
      <alignment horizontal="left" vertical="center"/>
    </xf>
    <xf numFmtId="0" fontId="58" fillId="0" borderId="24" xfId="106" applyFont="1" applyBorder="1" applyAlignment="1">
      <alignment horizontal="centerContinuous" vertical="center"/>
    </xf>
    <xf numFmtId="0" fontId="55" fillId="0" borderId="21" xfId="0" applyFont="1" applyBorder="1" applyAlignment="1">
      <alignment horizontal="left" vertical="center"/>
    </xf>
    <xf numFmtId="0" fontId="55" fillId="0" borderId="24" xfId="106" applyFont="1" applyBorder="1" applyAlignment="1">
      <alignment horizontal="center" vertical="center"/>
    </xf>
    <xf numFmtId="187" fontId="55" fillId="0" borderId="54" xfId="106" quotePrefix="1" applyNumberFormat="1" applyFont="1" applyBorder="1" applyAlignment="1">
      <alignment horizontal="left" vertical="center"/>
    </xf>
    <xf numFmtId="0" fontId="55" fillId="0" borderId="31" xfId="0" quotePrefix="1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1" fontId="55" fillId="0" borderId="0" xfId="0" applyNumberFormat="1" applyFont="1" applyAlignment="1">
      <alignment vertical="center"/>
    </xf>
    <xf numFmtId="187" fontId="55" fillId="0" borderId="0" xfId="0" applyNumberFormat="1" applyFont="1" applyAlignment="1">
      <alignment vertical="center"/>
    </xf>
    <xf numFmtId="187" fontId="55" fillId="0" borderId="31" xfId="0" applyNumberFormat="1" applyFont="1" applyBorder="1" applyAlignment="1">
      <alignment horizontal="left" vertical="center"/>
    </xf>
    <xf numFmtId="187" fontId="55" fillId="0" borderId="0" xfId="0" quotePrefix="1" applyNumberFormat="1" applyFont="1" applyAlignment="1">
      <alignment horizontal="left" vertical="center"/>
    </xf>
    <xf numFmtId="187" fontId="55" fillId="0" borderId="0" xfId="0" applyNumberFormat="1" applyFont="1" applyAlignment="1">
      <alignment horizontal="right" vertical="center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Continuous" vertical="center"/>
    </xf>
    <xf numFmtId="1" fontId="55" fillId="0" borderId="27" xfId="0" applyNumberFormat="1" applyFont="1" applyBorder="1" applyAlignment="1">
      <alignment horizontal="center" vertical="center"/>
    </xf>
    <xf numFmtId="187" fontId="55" fillId="0" borderId="41" xfId="0" applyNumberFormat="1" applyFont="1" applyBorder="1" applyAlignment="1" applyProtection="1">
      <alignment horizontal="centerContinuous" vertical="center"/>
      <protection locked="0"/>
    </xf>
    <xf numFmtId="187" fontId="55" fillId="0" borderId="46" xfId="0" applyNumberFormat="1" applyFont="1" applyBorder="1" applyAlignment="1" applyProtection="1">
      <alignment horizontal="centerContinuous" vertical="center"/>
      <protection locked="0"/>
    </xf>
    <xf numFmtId="187" fontId="55" fillId="0" borderId="41" xfId="0" quotePrefix="1" applyNumberFormat="1" applyFont="1" applyBorder="1" applyAlignment="1" applyProtection="1">
      <alignment horizontal="centerContinuous" vertical="center"/>
      <protection locked="0"/>
    </xf>
    <xf numFmtId="187" fontId="55" fillId="0" borderId="46" xfId="0" applyNumberFormat="1" applyFont="1" applyBorder="1" applyAlignment="1">
      <alignment horizontal="centerContinuous" vertical="center"/>
    </xf>
    <xf numFmtId="187" fontId="55" fillId="0" borderId="46" xfId="0" applyNumberFormat="1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" fontId="55" fillId="0" borderId="24" xfId="0" applyNumberFormat="1" applyFont="1" applyBorder="1" applyAlignment="1">
      <alignment vertical="center"/>
    </xf>
    <xf numFmtId="187" fontId="55" fillId="0" borderId="33" xfId="0" quotePrefix="1" applyNumberFormat="1" applyFont="1" applyBorder="1" applyAlignment="1">
      <alignment horizontal="center" vertical="center"/>
    </xf>
    <xf numFmtId="187" fontId="55" fillId="0" borderId="8" xfId="0" applyNumberFormat="1" applyFont="1" applyBorder="1" applyAlignment="1">
      <alignment horizontal="center" vertical="center"/>
    </xf>
    <xf numFmtId="187" fontId="55" fillId="0" borderId="25" xfId="0" applyNumberFormat="1" applyFont="1" applyBorder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55" fillId="0" borderId="34" xfId="0" applyFont="1" applyBorder="1" applyAlignment="1">
      <alignment horizontal="center" vertical="center"/>
    </xf>
    <xf numFmtId="0" fontId="57" fillId="0" borderId="14" xfId="0" applyFont="1" applyBorder="1" applyAlignment="1">
      <alignment horizontal="left" vertical="center"/>
    </xf>
    <xf numFmtId="0" fontId="55" fillId="0" borderId="14" xfId="0" quotePrefix="1" applyFont="1" applyBorder="1" applyAlignment="1">
      <alignment horizontal="left" vertical="center"/>
    </xf>
    <xf numFmtId="0" fontId="55" fillId="0" borderId="40" xfId="0" applyFont="1" applyBorder="1" applyAlignment="1">
      <alignment horizontal="center" vertical="center"/>
    </xf>
    <xf numFmtId="1" fontId="55" fillId="0" borderId="14" xfId="0" applyNumberFormat="1" applyFont="1" applyBorder="1" applyAlignment="1">
      <alignment vertical="center"/>
    </xf>
    <xf numFmtId="187" fontId="55" fillId="0" borderId="18" xfId="0" applyNumberFormat="1" applyFont="1" applyBorder="1" applyAlignment="1">
      <alignment vertical="center"/>
    </xf>
    <xf numFmtId="187" fontId="55" fillId="0" borderId="40" xfId="0" applyNumberFormat="1" applyFont="1" applyBorder="1" applyAlignment="1">
      <alignment vertical="center"/>
    </xf>
    <xf numFmtId="187" fontId="55" fillId="0" borderId="14" xfId="0" applyNumberFormat="1" applyFont="1" applyBorder="1" applyAlignment="1">
      <alignment vertical="center"/>
    </xf>
    <xf numFmtId="37" fontId="55" fillId="0" borderId="0" xfId="0" applyNumberFormat="1" applyFont="1" applyAlignment="1">
      <alignment vertical="center"/>
    </xf>
    <xf numFmtId="38" fontId="55" fillId="0" borderId="0" xfId="40" applyNumberFormat="1" applyFont="1" applyFill="1" applyAlignment="1">
      <alignment horizontal="left" vertical="center"/>
    </xf>
    <xf numFmtId="190" fontId="57" fillId="0" borderId="40" xfId="0" applyNumberFormat="1" applyFont="1" applyBorder="1" applyAlignment="1">
      <alignment horizontal="center" vertical="center"/>
    </xf>
    <xf numFmtId="0" fontId="57" fillId="0" borderId="18" xfId="0" applyFont="1" applyBorder="1" applyAlignment="1">
      <alignment horizontal="left" vertical="center"/>
    </xf>
    <xf numFmtId="0" fontId="57" fillId="0" borderId="14" xfId="0" applyFont="1" applyBorder="1" applyAlignment="1">
      <alignment horizontal="center" vertical="center"/>
    </xf>
    <xf numFmtId="0" fontId="57" fillId="0" borderId="40" xfId="0" applyFont="1" applyBorder="1" applyAlignment="1">
      <alignment horizontal="center" vertical="center"/>
    </xf>
    <xf numFmtId="1" fontId="57" fillId="0" borderId="14" xfId="0" applyNumberFormat="1" applyFont="1" applyBorder="1" applyAlignment="1">
      <alignment vertical="center"/>
    </xf>
    <xf numFmtId="187" fontId="57" fillId="0" borderId="18" xfId="0" applyNumberFormat="1" applyFont="1" applyBorder="1" applyAlignment="1">
      <alignment vertical="center"/>
    </xf>
    <xf numFmtId="187" fontId="57" fillId="0" borderId="40" xfId="0" applyNumberFormat="1" applyFont="1" applyBorder="1" applyAlignment="1">
      <alignment horizontal="right" vertical="center"/>
    </xf>
    <xf numFmtId="187" fontId="57" fillId="0" borderId="14" xfId="0" applyNumberFormat="1" applyFont="1" applyBorder="1" applyAlignment="1">
      <alignment vertical="center"/>
    </xf>
    <xf numFmtId="187" fontId="57" fillId="0" borderId="40" xfId="0" applyNumberFormat="1" applyFont="1" applyBorder="1" applyAlignment="1">
      <alignment vertical="center"/>
    </xf>
    <xf numFmtId="3" fontId="57" fillId="0" borderId="0" xfId="0" applyNumberFormat="1" applyFont="1" applyAlignment="1">
      <alignment horizontal="right" vertical="center"/>
    </xf>
    <xf numFmtId="0" fontId="57" fillId="0" borderId="0" xfId="0" applyFont="1" applyAlignment="1">
      <alignment vertical="center"/>
    </xf>
    <xf numFmtId="0" fontId="57" fillId="0" borderId="20" xfId="0" applyFont="1" applyBorder="1" applyAlignment="1">
      <alignment horizontal="left" vertical="center"/>
    </xf>
    <xf numFmtId="1" fontId="57" fillId="0" borderId="40" xfId="0" applyNumberFormat="1" applyFont="1" applyBorder="1" applyAlignment="1">
      <alignment vertical="center"/>
    </xf>
    <xf numFmtId="49" fontId="55" fillId="0" borderId="18" xfId="0" applyNumberFormat="1" applyFont="1" applyBorder="1" applyAlignment="1">
      <alignment horizontal="left" vertical="center"/>
    </xf>
    <xf numFmtId="49" fontId="55" fillId="0" borderId="20" xfId="0" applyNumberFormat="1" applyFont="1" applyBorder="1" applyAlignment="1">
      <alignment horizontal="left" vertical="center"/>
    </xf>
    <xf numFmtId="1" fontId="55" fillId="0" borderId="40" xfId="0" applyNumberFormat="1" applyFont="1" applyBorder="1" applyAlignment="1">
      <alignment vertical="center"/>
    </xf>
    <xf numFmtId="3" fontId="55" fillId="0" borderId="0" xfId="0" applyNumberFormat="1" applyFont="1" applyAlignment="1">
      <alignment horizontal="left" vertical="center"/>
    </xf>
    <xf numFmtId="49" fontId="57" fillId="0" borderId="14" xfId="0" applyNumberFormat="1" applyFont="1" applyBorder="1" applyAlignment="1">
      <alignment horizontal="center" vertical="center"/>
    </xf>
    <xf numFmtId="37" fontId="57" fillId="0" borderId="0" xfId="0" applyNumberFormat="1" applyFont="1" applyAlignment="1">
      <alignment vertical="center"/>
    </xf>
    <xf numFmtId="38" fontId="57" fillId="0" borderId="0" xfId="40" applyNumberFormat="1" applyFont="1" applyFill="1" applyAlignment="1">
      <alignment horizontal="left" vertical="center"/>
    </xf>
    <xf numFmtId="49" fontId="55" fillId="0" borderId="14" xfId="0" applyNumberFormat="1" applyFont="1" applyBorder="1" applyAlignment="1">
      <alignment horizontal="left" vertical="center"/>
    </xf>
    <xf numFmtId="49" fontId="55" fillId="0" borderId="14" xfId="0" applyNumberFormat="1" applyFont="1" applyBorder="1" applyAlignment="1">
      <alignment horizontal="center" vertical="center"/>
    </xf>
    <xf numFmtId="49" fontId="57" fillId="0" borderId="14" xfId="0" applyNumberFormat="1" applyFont="1" applyBorder="1" applyAlignment="1">
      <alignment horizontal="left" vertical="center"/>
    </xf>
    <xf numFmtId="49" fontId="57" fillId="0" borderId="14" xfId="0" quotePrefix="1" applyNumberFormat="1" applyFont="1" applyBorder="1" applyAlignment="1">
      <alignment horizontal="left" vertical="center"/>
    </xf>
    <xf numFmtId="49" fontId="55" fillId="0" borderId="20" xfId="0" quotePrefix="1" applyNumberFormat="1" applyFont="1" applyBorder="1" applyAlignment="1">
      <alignment horizontal="left" vertical="center"/>
    </xf>
    <xf numFmtId="0" fontId="57" fillId="0" borderId="34" xfId="0" applyFont="1" applyBorder="1" applyAlignment="1">
      <alignment horizontal="center" vertical="center"/>
    </xf>
    <xf numFmtId="49" fontId="55" fillId="0" borderId="14" xfId="0" quotePrefix="1" applyNumberFormat="1" applyFont="1" applyBorder="1" applyAlignment="1">
      <alignment horizontal="left" vertical="center"/>
    </xf>
    <xf numFmtId="49" fontId="57" fillId="0" borderId="14" xfId="0" quotePrefix="1" applyNumberFormat="1" applyFont="1" applyBorder="1" applyAlignment="1">
      <alignment horizontal="center" vertical="center"/>
    </xf>
    <xf numFmtId="1" fontId="57" fillId="0" borderId="40" xfId="0" applyNumberFormat="1" applyFont="1" applyBorder="1" applyAlignment="1">
      <alignment horizontal="center" vertical="center"/>
    </xf>
    <xf numFmtId="187" fontId="57" fillId="0" borderId="40" xfId="0" applyNumberFormat="1" applyFont="1" applyBorder="1" applyAlignment="1">
      <alignment horizontal="center" vertical="center"/>
    </xf>
    <xf numFmtId="37" fontId="57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49" fontId="57" fillId="0" borderId="20" xfId="0" quotePrefix="1" applyNumberFormat="1" applyFont="1" applyBorder="1" applyAlignment="1">
      <alignment horizontal="center" vertical="center"/>
    </xf>
    <xf numFmtId="49" fontId="55" fillId="0" borderId="14" xfId="0" quotePrefix="1" applyNumberFormat="1" applyFont="1" applyBorder="1" applyAlignment="1">
      <alignment horizontal="center" vertical="center"/>
    </xf>
    <xf numFmtId="0" fontId="55" fillId="0" borderId="0" xfId="106" quotePrefix="1" applyFont="1" applyAlignment="1">
      <alignment horizontal="left" vertical="center"/>
    </xf>
    <xf numFmtId="0" fontId="56" fillId="0" borderId="0" xfId="106" applyFont="1" applyAlignment="1">
      <alignment horizontal="centerContinuous" vertical="center"/>
    </xf>
    <xf numFmtId="0" fontId="57" fillId="0" borderId="0" xfId="106" applyFont="1" applyAlignment="1">
      <alignment horizontal="left" vertical="center"/>
    </xf>
    <xf numFmtId="0" fontId="60" fillId="0" borderId="0" xfId="106" applyFont="1" applyAlignment="1">
      <alignment horizontal="center" vertical="center"/>
    </xf>
    <xf numFmtId="1" fontId="55" fillId="0" borderId="0" xfId="93" applyNumberFormat="1" applyFont="1" applyFill="1" applyBorder="1" applyAlignment="1">
      <alignment vertical="center"/>
    </xf>
    <xf numFmtId="187" fontId="56" fillId="0" borderId="0" xfId="106" applyNumberFormat="1" applyFont="1" applyAlignment="1">
      <alignment vertical="center"/>
    </xf>
    <xf numFmtId="187" fontId="55" fillId="0" borderId="0" xfId="106" quotePrefix="1" applyNumberFormat="1" applyFont="1" applyAlignment="1">
      <alignment horizontal="left" vertical="center"/>
    </xf>
    <xf numFmtId="187" fontId="57" fillId="0" borderId="0" xfId="0" applyNumberFormat="1" applyFont="1" applyAlignment="1">
      <alignment horizontal="left" vertical="center"/>
    </xf>
    <xf numFmtId="187" fontId="57" fillId="0" borderId="0" xfId="106" applyNumberFormat="1" applyFont="1" applyAlignment="1">
      <alignment vertical="center"/>
    </xf>
    <xf numFmtId="38" fontId="55" fillId="0" borderId="0" xfId="40" applyNumberFormat="1" applyFont="1" applyFill="1" applyBorder="1" applyAlignment="1">
      <alignment horizontal="left" vertical="center"/>
    </xf>
    <xf numFmtId="0" fontId="55" fillId="0" borderId="24" xfId="106" quotePrefix="1" applyFont="1" applyBorder="1" applyAlignment="1">
      <alignment horizontal="left" vertical="center"/>
    </xf>
    <xf numFmtId="38" fontId="57" fillId="0" borderId="0" xfId="106" applyNumberFormat="1" applyFont="1" applyAlignment="1">
      <alignment horizontal="left" vertical="center"/>
    </xf>
    <xf numFmtId="0" fontId="60" fillId="0" borderId="24" xfId="106" quotePrefix="1" applyFont="1" applyBorder="1" applyAlignment="1">
      <alignment horizontal="center" vertical="center"/>
    </xf>
    <xf numFmtId="1" fontId="55" fillId="0" borderId="24" xfId="93" applyNumberFormat="1" applyFont="1" applyFill="1" applyBorder="1" applyAlignment="1">
      <alignment vertical="center"/>
    </xf>
    <xf numFmtId="187" fontId="56" fillId="0" borderId="24" xfId="106" applyNumberFormat="1" applyFont="1" applyBorder="1" applyAlignment="1">
      <alignment vertical="center"/>
    </xf>
    <xf numFmtId="187" fontId="55" fillId="0" borderId="24" xfId="106" applyNumberFormat="1" applyFont="1" applyBorder="1" applyAlignment="1">
      <alignment horizontal="left" vertical="center"/>
    </xf>
    <xf numFmtId="187" fontId="57" fillId="0" borderId="24" xfId="106" applyNumberFormat="1" applyFont="1" applyBorder="1" applyAlignment="1">
      <alignment horizontal="left" vertical="center"/>
    </xf>
    <xf numFmtId="187" fontId="57" fillId="0" borderId="24" xfId="106" applyNumberFormat="1" applyFont="1" applyBorder="1" applyAlignment="1">
      <alignment horizontal="center" vertical="center"/>
    </xf>
    <xf numFmtId="187" fontId="55" fillId="0" borderId="24" xfId="93" applyNumberFormat="1" applyFont="1" applyFill="1" applyBorder="1" applyAlignment="1">
      <alignment horizontal="centerContinuous" vertical="center"/>
    </xf>
    <xf numFmtId="37" fontId="57" fillId="0" borderId="0" xfId="0" applyNumberFormat="1" applyFont="1" applyAlignment="1">
      <alignment horizontal="left" vertical="center"/>
    </xf>
    <xf numFmtId="37" fontId="55" fillId="0" borderId="0" xfId="0" applyNumberFormat="1" applyFont="1" applyAlignment="1">
      <alignment horizontal="left" vertical="center"/>
    </xf>
    <xf numFmtId="49" fontId="55" fillId="0" borderId="18" xfId="0" quotePrefix="1" applyNumberFormat="1" applyFont="1" applyBorder="1" applyAlignment="1">
      <alignment horizontal="left" vertical="center"/>
    </xf>
    <xf numFmtId="49" fontId="57" fillId="0" borderId="18" xfId="0" quotePrefix="1" applyNumberFormat="1" applyFont="1" applyBorder="1" applyAlignment="1">
      <alignment horizontal="center" vertical="center"/>
    </xf>
    <xf numFmtId="189" fontId="55" fillId="0" borderId="34" xfId="0" applyNumberFormat="1" applyFont="1" applyBorder="1" applyAlignment="1">
      <alignment horizontal="center" vertical="center"/>
    </xf>
    <xf numFmtId="49" fontId="55" fillId="0" borderId="20" xfId="0" quotePrefix="1" applyNumberFormat="1" applyFont="1" applyBorder="1" applyAlignment="1">
      <alignment horizontal="center" vertical="center"/>
    </xf>
    <xf numFmtId="49" fontId="57" fillId="0" borderId="18" xfId="0" applyNumberFormat="1" applyFont="1" applyBorder="1" applyAlignment="1">
      <alignment horizontal="left" vertical="center"/>
    </xf>
    <xf numFmtId="49" fontId="55" fillId="0" borderId="31" xfId="0" applyNumberFormat="1" applyFont="1" applyBorder="1" applyAlignment="1">
      <alignment horizontal="left" vertical="center"/>
    </xf>
    <xf numFmtId="49" fontId="55" fillId="0" borderId="31" xfId="0" applyNumberFormat="1" applyFont="1" applyBorder="1" applyAlignment="1">
      <alignment horizontal="center" vertical="center"/>
    </xf>
    <xf numFmtId="49" fontId="57" fillId="0" borderId="31" xfId="0" applyNumberFormat="1" applyFont="1" applyBorder="1" applyAlignment="1">
      <alignment horizontal="left" vertical="center"/>
    </xf>
    <xf numFmtId="49" fontId="57" fillId="0" borderId="31" xfId="0" applyNumberFormat="1" applyFont="1" applyBorder="1" applyAlignment="1">
      <alignment horizontal="center" vertical="center"/>
    </xf>
    <xf numFmtId="187" fontId="57" fillId="0" borderId="40" xfId="40" applyNumberFormat="1" applyFont="1" applyFill="1" applyBorder="1" applyAlignment="1">
      <alignment horizontal="right" vertical="center"/>
    </xf>
    <xf numFmtId="187" fontId="57" fillId="0" borderId="20" xfId="0" applyNumberFormat="1" applyFont="1" applyBorder="1" applyAlignment="1">
      <alignment vertical="center"/>
    </xf>
    <xf numFmtId="187" fontId="55" fillId="0" borderId="34" xfId="40" applyNumberFormat="1" applyFont="1" applyFill="1" applyBorder="1" applyAlignment="1">
      <alignment horizontal="right" vertical="center"/>
    </xf>
    <xf numFmtId="187" fontId="55" fillId="0" borderId="20" xfId="0" applyNumberFormat="1" applyFont="1" applyBorder="1" applyAlignment="1">
      <alignment vertical="center"/>
    </xf>
    <xf numFmtId="49" fontId="55" fillId="0" borderId="31" xfId="0" applyNumberFormat="1" applyFont="1" applyBorder="1" applyAlignment="1">
      <alignment vertical="center"/>
    </xf>
    <xf numFmtId="187" fontId="55" fillId="0" borderId="40" xfId="0" applyNumberFormat="1" applyFont="1" applyBorder="1" applyAlignment="1">
      <alignment horizontal="right" vertical="center"/>
    </xf>
    <xf numFmtId="1" fontId="55" fillId="0" borderId="40" xfId="0" applyNumberFormat="1" applyFont="1" applyBorder="1" applyAlignment="1">
      <alignment horizontal="right" vertical="center"/>
    </xf>
    <xf numFmtId="3" fontId="57" fillId="0" borderId="0" xfId="0" applyNumberFormat="1" applyFont="1" applyAlignment="1">
      <alignment vertical="center"/>
    </xf>
    <xf numFmtId="49" fontId="61" fillId="0" borderId="18" xfId="0" applyNumberFormat="1" applyFont="1" applyBorder="1" applyAlignment="1">
      <alignment horizontal="left" vertical="center"/>
    </xf>
    <xf numFmtId="49" fontId="61" fillId="0" borderId="14" xfId="0" applyNumberFormat="1" applyFont="1" applyBorder="1" applyAlignment="1">
      <alignment horizontal="left" vertical="center"/>
    </xf>
    <xf numFmtId="49" fontId="62" fillId="0" borderId="18" xfId="0" applyNumberFormat="1" applyFont="1" applyBorder="1" applyAlignment="1">
      <alignment horizontal="left" vertical="center"/>
    </xf>
    <xf numFmtId="49" fontId="62" fillId="0" borderId="14" xfId="0" applyNumberFormat="1" applyFont="1" applyBorder="1" applyAlignment="1">
      <alignment horizontal="center" vertical="center"/>
    </xf>
    <xf numFmtId="1" fontId="57" fillId="0" borderId="40" xfId="0" applyNumberFormat="1" applyFont="1" applyBorder="1" applyAlignment="1">
      <alignment horizontal="right" vertical="center"/>
    </xf>
    <xf numFmtId="49" fontId="59" fillId="0" borderId="18" xfId="0" quotePrefix="1" applyNumberFormat="1" applyFont="1" applyBorder="1" applyAlignment="1">
      <alignment horizontal="left" vertical="center"/>
    </xf>
    <xf numFmtId="49" fontId="59" fillId="0" borderId="14" xfId="0" applyNumberFormat="1" applyFont="1" applyBorder="1" applyAlignment="1">
      <alignment horizontal="left" vertical="center"/>
    </xf>
    <xf numFmtId="0" fontId="55" fillId="0" borderId="40" xfId="0" applyFont="1" applyBorder="1" applyAlignment="1">
      <alignment vertical="center"/>
    </xf>
    <xf numFmtId="0" fontId="57" fillId="0" borderId="40" xfId="0" applyFont="1" applyBorder="1" applyAlignment="1">
      <alignment vertical="center"/>
    </xf>
    <xf numFmtId="49" fontId="55" fillId="0" borderId="18" xfId="0" applyNumberFormat="1" applyFont="1" applyBorder="1" applyAlignment="1">
      <alignment vertical="center"/>
    </xf>
    <xf numFmtId="49" fontId="55" fillId="0" borderId="14" xfId="0" applyNumberFormat="1" applyFont="1" applyBorder="1" applyAlignment="1">
      <alignment vertical="center"/>
    </xf>
    <xf numFmtId="0" fontId="55" fillId="0" borderId="55" xfId="0" applyFont="1" applyBorder="1" applyAlignment="1">
      <alignment horizontal="center" vertical="center"/>
    </xf>
    <xf numFmtId="49" fontId="57" fillId="0" borderId="31" xfId="0" applyNumberFormat="1" applyFont="1" applyBorder="1" applyAlignment="1">
      <alignment vertical="center"/>
    </xf>
    <xf numFmtId="0" fontId="57" fillId="0" borderId="31" xfId="0" applyFont="1" applyBorder="1" applyAlignment="1">
      <alignment horizontal="center" vertical="center"/>
    </xf>
    <xf numFmtId="0" fontId="57" fillId="0" borderId="31" xfId="0" applyFont="1" applyBorder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55" fillId="0" borderId="14" xfId="0" applyFont="1" applyBorder="1" applyAlignment="1">
      <alignment horizontal="left" vertical="center"/>
    </xf>
    <xf numFmtId="38" fontId="57" fillId="0" borderId="24" xfId="106" applyNumberFormat="1" applyFont="1" applyBorder="1" applyAlignment="1">
      <alignment horizontal="left" vertical="center"/>
    </xf>
    <xf numFmtId="191" fontId="55" fillId="0" borderId="40" xfId="0" applyNumberFormat="1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20" xfId="0" applyFont="1" applyBorder="1" applyAlignment="1">
      <alignment horizontal="left" vertical="center"/>
    </xf>
    <xf numFmtId="0" fontId="55" fillId="0" borderId="31" xfId="0" applyFont="1" applyBorder="1" applyAlignment="1">
      <alignment horizontal="left" vertical="center"/>
    </xf>
    <xf numFmtId="192" fontId="55" fillId="0" borderId="14" xfId="93" applyNumberFormat="1" applyFont="1" applyFill="1" applyBorder="1" applyAlignment="1">
      <alignment horizontal="center" vertical="center"/>
    </xf>
    <xf numFmtId="38" fontId="9" fillId="23" borderId="59" xfId="44" applyNumberFormat="1" applyFont="1" applyFill="1" applyBorder="1" applyAlignment="1">
      <alignment vertical="center"/>
    </xf>
    <xf numFmtId="40" fontId="9" fillId="23" borderId="60" xfId="44" applyFont="1" applyFill="1" applyBorder="1" applyAlignment="1">
      <alignment vertical="center"/>
    </xf>
    <xf numFmtId="10" fontId="55" fillId="0" borderId="0" xfId="76" applyNumberFormat="1" applyFont="1" applyFill="1" applyAlignment="1">
      <alignment vertical="center"/>
    </xf>
    <xf numFmtId="10" fontId="55" fillId="0" borderId="0" xfId="0" applyNumberFormat="1" applyFont="1" applyAlignment="1">
      <alignment vertical="center"/>
    </xf>
    <xf numFmtId="0" fontId="4" fillId="0" borderId="27" xfId="70" applyFont="1" applyBorder="1" applyAlignment="1">
      <alignment horizontal="center"/>
    </xf>
    <xf numFmtId="0" fontId="15" fillId="0" borderId="0" xfId="68" applyFont="1" applyAlignment="1">
      <alignment horizontal="center" vertical="center"/>
    </xf>
    <xf numFmtId="0" fontId="3" fillId="0" borderId="41" xfId="68" applyFont="1" applyBorder="1" applyAlignment="1" applyProtection="1">
      <alignment horizontal="center" vertical="center"/>
      <protection locked="0"/>
    </xf>
    <xf numFmtId="0" fontId="3" fillId="0" borderId="46" xfId="68" applyFont="1" applyBorder="1" applyAlignment="1" applyProtection="1">
      <alignment horizontal="center" vertical="center"/>
      <protection locked="0"/>
    </xf>
    <xf numFmtId="38" fontId="9" fillId="0" borderId="56" xfId="44" applyNumberFormat="1" applyFont="1" applyFill="1" applyBorder="1" applyAlignment="1">
      <alignment horizontal="center" vertical="center"/>
    </xf>
    <xf numFmtId="38" fontId="9" fillId="0" borderId="22" xfId="44" applyNumberFormat="1" applyFont="1" applyFill="1" applyBorder="1" applyAlignment="1">
      <alignment horizontal="center" vertical="center"/>
    </xf>
    <xf numFmtId="3" fontId="5" fillId="0" borderId="15" xfId="68" applyNumberFormat="1" applyFont="1" applyBorder="1" applyAlignment="1">
      <alignment horizontal="center" vertical="center"/>
    </xf>
    <xf numFmtId="3" fontId="5" fillId="0" borderId="17" xfId="68" applyNumberFormat="1" applyFont="1" applyBorder="1" applyAlignment="1">
      <alignment horizontal="center" vertical="center"/>
    </xf>
    <xf numFmtId="3" fontId="5" fillId="0" borderId="18" xfId="68" applyNumberFormat="1" applyFont="1" applyBorder="1" applyAlignment="1">
      <alignment horizontal="center" vertical="center"/>
    </xf>
    <xf numFmtId="3" fontId="5" fillId="0" borderId="20" xfId="68" applyNumberFormat="1" applyFont="1" applyBorder="1" applyAlignment="1">
      <alignment horizontal="center" vertical="center"/>
    </xf>
    <xf numFmtId="0" fontId="3" fillId="0" borderId="29" xfId="68" applyFont="1" applyBorder="1" applyAlignment="1" applyProtection="1">
      <alignment horizontal="center" vertical="center"/>
      <protection locked="0"/>
    </xf>
    <xf numFmtId="0" fontId="3" fillId="0" borderId="25" xfId="68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5" fillId="0" borderId="57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3" fillId="0" borderId="16" xfId="106" applyFont="1" applyBorder="1" applyAlignment="1">
      <alignment horizontal="center" vertical="center"/>
    </xf>
    <xf numFmtId="0" fontId="3" fillId="0" borderId="17" xfId="106" applyFont="1" applyBorder="1" applyAlignment="1">
      <alignment horizontal="center" vertical="center"/>
    </xf>
    <xf numFmtId="38" fontId="57" fillId="0" borderId="15" xfId="0" applyNumberFormat="1" applyFont="1" applyBorder="1" applyAlignment="1">
      <alignment horizontal="left" vertical="center"/>
    </xf>
    <xf numFmtId="0" fontId="57" fillId="0" borderId="16" xfId="0" applyFont="1" applyBorder="1" applyAlignment="1">
      <alignment horizontal="left" vertical="center"/>
    </xf>
    <xf numFmtId="0" fontId="54" fillId="0" borderId="24" xfId="105" applyFont="1" applyBorder="1" applyAlignment="1">
      <alignment horizontal="center" vertical="center"/>
    </xf>
    <xf numFmtId="187" fontId="57" fillId="0" borderId="27" xfId="106" applyNumberFormat="1" applyFont="1" applyBorder="1" applyAlignment="1">
      <alignment horizontal="center" vertical="center"/>
    </xf>
    <xf numFmtId="187" fontId="57" fillId="0" borderId="46" xfId="106" applyNumberFormat="1" applyFont="1" applyBorder="1" applyAlignment="1">
      <alignment horizontal="center" vertical="center"/>
    </xf>
    <xf numFmtId="187" fontId="55" fillId="0" borderId="13" xfId="93" applyNumberFormat="1" applyFont="1" applyFill="1" applyBorder="1" applyAlignment="1">
      <alignment horizontal="center" vertical="center"/>
    </xf>
    <xf numFmtId="187" fontId="55" fillId="0" borderId="22" xfId="93" applyNumberFormat="1" applyFont="1" applyFill="1" applyBorder="1" applyAlignment="1">
      <alignment horizontal="center" vertical="center"/>
    </xf>
    <xf numFmtId="187" fontId="55" fillId="0" borderId="57" xfId="93" applyNumberFormat="1" applyFont="1" applyFill="1" applyBorder="1" applyAlignment="1">
      <alignment horizontal="center" vertical="center"/>
    </xf>
    <xf numFmtId="187" fontId="55" fillId="0" borderId="58" xfId="93" applyNumberFormat="1" applyFont="1" applyFill="1" applyBorder="1" applyAlignment="1">
      <alignment horizontal="center" vertical="center"/>
    </xf>
    <xf numFmtId="187" fontId="57" fillId="0" borderId="53" xfId="106" applyNumberFormat="1" applyFont="1" applyBorder="1" applyAlignment="1">
      <alignment horizontal="center" vertical="center"/>
    </xf>
    <xf numFmtId="187" fontId="57" fillId="0" borderId="20" xfId="106" applyNumberFormat="1" applyFont="1" applyBorder="1" applyAlignment="1">
      <alignment horizontal="center" vertical="center"/>
    </xf>
  </cellXfs>
  <cellStyles count="121">
    <cellStyle name=",;F'KOIT[[WAAHK" xfId="1" xr:uid="{00000000-0005-0000-0000-000000000000}"/>
    <cellStyle name="?? [0]_PERSONAL" xfId="2" xr:uid="{00000000-0005-0000-0000-000001000000}"/>
    <cellStyle name="???? [0.00]_????" xfId="3" xr:uid="{00000000-0005-0000-0000-000002000000}"/>
    <cellStyle name="??????[0]_PERSONAL" xfId="4" xr:uid="{00000000-0005-0000-0000-000003000000}"/>
    <cellStyle name="??????PERSONAL" xfId="5" xr:uid="{00000000-0005-0000-0000-000004000000}"/>
    <cellStyle name="?????[0]_PERSONAL" xfId="6" xr:uid="{00000000-0005-0000-0000-000005000000}"/>
    <cellStyle name="?????PERSONAL" xfId="7" xr:uid="{00000000-0005-0000-0000-000006000000}"/>
    <cellStyle name="????_????" xfId="8" xr:uid="{00000000-0005-0000-0000-000007000000}"/>
    <cellStyle name="???[0]_PERSONAL" xfId="9" xr:uid="{00000000-0005-0000-0000-000008000000}"/>
    <cellStyle name="???_PERSONAL" xfId="10" xr:uid="{00000000-0005-0000-0000-000009000000}"/>
    <cellStyle name="??_??" xfId="11" xr:uid="{00000000-0005-0000-0000-00000A000000}"/>
    <cellStyle name="?@??laroux" xfId="12" xr:uid="{00000000-0005-0000-0000-00000B000000}"/>
    <cellStyle name="=C:\WINDOWS\SYSTEM32\COMMAND.COM" xfId="13" xr:uid="{00000000-0005-0000-0000-00000C000000}"/>
    <cellStyle name="20% - ส่วนที่ถูกเน้น1" xfId="14" xr:uid="{00000000-0005-0000-0000-00000D000000}"/>
    <cellStyle name="20% - ส่วนที่ถูกเน้น2" xfId="15" xr:uid="{00000000-0005-0000-0000-00000E000000}"/>
    <cellStyle name="20% - ส่วนที่ถูกเน้น3" xfId="16" xr:uid="{00000000-0005-0000-0000-00000F000000}"/>
    <cellStyle name="20% - ส่วนที่ถูกเน้น4" xfId="17" xr:uid="{00000000-0005-0000-0000-000010000000}"/>
    <cellStyle name="20% - ส่วนที่ถูกเน้น5" xfId="18" xr:uid="{00000000-0005-0000-0000-000011000000}"/>
    <cellStyle name="20% - ส่วนที่ถูกเน้น6" xfId="19" xr:uid="{00000000-0005-0000-0000-000012000000}"/>
    <cellStyle name="40% - ส่วนที่ถูกเน้น1" xfId="20" xr:uid="{00000000-0005-0000-0000-000013000000}"/>
    <cellStyle name="40% - ส่วนที่ถูกเน้น2" xfId="21" xr:uid="{00000000-0005-0000-0000-000014000000}"/>
    <cellStyle name="40% - ส่วนที่ถูกเน้น3" xfId="22" xr:uid="{00000000-0005-0000-0000-000015000000}"/>
    <cellStyle name="40% - ส่วนที่ถูกเน้น4" xfId="23" xr:uid="{00000000-0005-0000-0000-000016000000}"/>
    <cellStyle name="40% - ส่วนที่ถูกเน้น5" xfId="24" xr:uid="{00000000-0005-0000-0000-000017000000}"/>
    <cellStyle name="40% - ส่วนที่ถูกเน้น6" xfId="25" xr:uid="{00000000-0005-0000-0000-000018000000}"/>
    <cellStyle name="60% - ส่วนที่ถูกเน้น1" xfId="26" xr:uid="{00000000-0005-0000-0000-000019000000}"/>
    <cellStyle name="60% - ส่วนที่ถูกเน้น2" xfId="27" xr:uid="{00000000-0005-0000-0000-00001A000000}"/>
    <cellStyle name="60% - ส่วนที่ถูกเน้น3" xfId="28" xr:uid="{00000000-0005-0000-0000-00001B000000}"/>
    <cellStyle name="60% - ส่วนที่ถูกเน้น4" xfId="29" xr:uid="{00000000-0005-0000-0000-00001C000000}"/>
    <cellStyle name="60% - ส่วนที่ถูกเน้น5" xfId="30" xr:uid="{00000000-0005-0000-0000-00001D000000}"/>
    <cellStyle name="60% - ส่วนที่ถูกเน้น6" xfId="31" xr:uid="{00000000-0005-0000-0000-00001E000000}"/>
    <cellStyle name="Calc Currency (0)" xfId="32" xr:uid="{00000000-0005-0000-0000-00001F000000}"/>
    <cellStyle name="Calc Currency (2)" xfId="33" xr:uid="{00000000-0005-0000-0000-000020000000}"/>
    <cellStyle name="Calc Percent (0)" xfId="34" xr:uid="{00000000-0005-0000-0000-000021000000}"/>
    <cellStyle name="Calc Percent (1)" xfId="35" xr:uid="{00000000-0005-0000-0000-000022000000}"/>
    <cellStyle name="Calc Percent (2)" xfId="36" xr:uid="{00000000-0005-0000-0000-000023000000}"/>
    <cellStyle name="Calc Units (0)" xfId="37" xr:uid="{00000000-0005-0000-0000-000024000000}"/>
    <cellStyle name="Calc Units (1)" xfId="38" xr:uid="{00000000-0005-0000-0000-000025000000}"/>
    <cellStyle name="Calc Units (2)" xfId="39" xr:uid="{00000000-0005-0000-0000-000026000000}"/>
    <cellStyle name="Comma" xfId="40" builtinId="3"/>
    <cellStyle name="Comma [00]" xfId="41" xr:uid="{00000000-0005-0000-0000-000028000000}"/>
    <cellStyle name="Comma 2" xfId="42" xr:uid="{00000000-0005-0000-0000-000029000000}"/>
    <cellStyle name="Comma_แบบตารางใหม่" xfId="43" xr:uid="{00000000-0005-0000-0000-00002A000000}"/>
    <cellStyle name="Comma_แบบตารางใหม่ 2" xfId="44" xr:uid="{00000000-0005-0000-0000-00002B000000}"/>
    <cellStyle name="Currency [00]" xfId="45" xr:uid="{00000000-0005-0000-0000-00002C000000}"/>
    <cellStyle name="Date" xfId="46" xr:uid="{00000000-0005-0000-0000-00002D000000}"/>
    <cellStyle name="Date Short" xfId="47" xr:uid="{00000000-0005-0000-0000-00002E000000}"/>
    <cellStyle name="Date_55-9635 &amp; ข 50-มค-55" xfId="48" xr:uid="{00000000-0005-0000-0000-00002F000000}"/>
    <cellStyle name="Enter Currency (0)" xfId="49" xr:uid="{00000000-0005-0000-0000-000030000000}"/>
    <cellStyle name="Enter Currency (2)" xfId="50" xr:uid="{00000000-0005-0000-0000-000031000000}"/>
    <cellStyle name="Enter Units (0)" xfId="51" xr:uid="{00000000-0005-0000-0000-000032000000}"/>
    <cellStyle name="Enter Units (1)" xfId="52" xr:uid="{00000000-0005-0000-0000-000033000000}"/>
    <cellStyle name="Enter Units (2)" xfId="53" xr:uid="{00000000-0005-0000-0000-000034000000}"/>
    <cellStyle name="Grey" xfId="54" xr:uid="{00000000-0005-0000-0000-000035000000}"/>
    <cellStyle name="Header1" xfId="55" xr:uid="{00000000-0005-0000-0000-000036000000}"/>
    <cellStyle name="Header2" xfId="56" xr:uid="{00000000-0005-0000-0000-000037000000}"/>
    <cellStyle name="Input [yellow]" xfId="57" xr:uid="{00000000-0005-0000-0000-000038000000}"/>
    <cellStyle name="Link Currency (0)" xfId="58" xr:uid="{00000000-0005-0000-0000-000039000000}"/>
    <cellStyle name="Link Currency (2)" xfId="59" xr:uid="{00000000-0005-0000-0000-00003A000000}"/>
    <cellStyle name="Link Units (0)" xfId="60" xr:uid="{00000000-0005-0000-0000-00003B000000}"/>
    <cellStyle name="Link Units (1)" xfId="61" xr:uid="{00000000-0005-0000-0000-00003C000000}"/>
    <cellStyle name="Link Units (2)" xfId="62" xr:uid="{00000000-0005-0000-0000-00003D000000}"/>
    <cellStyle name="New Times Roman" xfId="63" xr:uid="{00000000-0005-0000-0000-00003E000000}"/>
    <cellStyle name="Normal" xfId="0" builtinId="0"/>
    <cellStyle name="Normal - Style1" xfId="64" xr:uid="{00000000-0005-0000-0000-000040000000}"/>
    <cellStyle name="Normal 2" xfId="65" xr:uid="{00000000-0005-0000-0000-000041000000}"/>
    <cellStyle name="Normal_10051 &amp; ข 38-39-40 -มีค-50 2" xfId="66" xr:uid="{00000000-0005-0000-0000-000042000000}"/>
    <cellStyle name="Normal_แบบตารางใหม่" xfId="67" xr:uid="{00000000-0005-0000-0000-000044000000}"/>
    <cellStyle name="Normal_แบบตารางใหม่ 2" xfId="68" xr:uid="{00000000-0005-0000-0000-000045000000}"/>
    <cellStyle name="Normal_แบบตารางใหม่ -กลุ่ม 3" xfId="69" xr:uid="{00000000-0005-0000-0000-000046000000}"/>
    <cellStyle name="Normal_แบบตารางใหม่ -กลุ่ม 3 2" xfId="70" xr:uid="{00000000-0005-0000-0000-000047000000}"/>
    <cellStyle name="Normal_แบบตารางใหม่_54-8079 (สค-54)" xfId="71" xr:uid="{00000000-0005-0000-0000-000048000000}"/>
    <cellStyle name="Normal_แบบตารางใหม่_54-ก 40-เมย-53 -ช่องลิฟท์ -รพ.เซกา" xfId="72" xr:uid="{00000000-0005-0000-0000-000049000000}"/>
    <cellStyle name="Normal_แบบตารางใหม่_55-8605 (มค-55)" xfId="73" xr:uid="{00000000-0005-0000-0000-00004A000000}"/>
    <cellStyle name="ParaBirimi [0]_RESULTS" xfId="74" xr:uid="{00000000-0005-0000-0000-00004B000000}"/>
    <cellStyle name="ParaBirimi_RESULTS" xfId="75" xr:uid="{00000000-0005-0000-0000-00004C000000}"/>
    <cellStyle name="Percent" xfId="76" builtinId="5"/>
    <cellStyle name="Percent [0]" xfId="77" xr:uid="{00000000-0005-0000-0000-00004E000000}"/>
    <cellStyle name="Percent [00]" xfId="78" xr:uid="{00000000-0005-0000-0000-00004F000000}"/>
    <cellStyle name="Percent [2]" xfId="79" xr:uid="{00000000-0005-0000-0000-000050000000}"/>
    <cellStyle name="Percent 2" xfId="80" xr:uid="{00000000-0005-0000-0000-000051000000}"/>
    <cellStyle name="PrePop Currency (0)" xfId="81" xr:uid="{00000000-0005-0000-0000-000052000000}"/>
    <cellStyle name="PrePop Currency (2)" xfId="82" xr:uid="{00000000-0005-0000-0000-000053000000}"/>
    <cellStyle name="PrePop Units (0)" xfId="83" xr:uid="{00000000-0005-0000-0000-000054000000}"/>
    <cellStyle name="PrePop Units (1)" xfId="84" xr:uid="{00000000-0005-0000-0000-000055000000}"/>
    <cellStyle name="PrePop Units (2)" xfId="85" xr:uid="{00000000-0005-0000-0000-000056000000}"/>
    <cellStyle name="Style 1" xfId="86" xr:uid="{00000000-0005-0000-0000-000057000000}"/>
    <cellStyle name="Text Indent A" xfId="87" xr:uid="{00000000-0005-0000-0000-000058000000}"/>
    <cellStyle name="Text Indent B" xfId="88" xr:uid="{00000000-0005-0000-0000-000059000000}"/>
    <cellStyle name="Text Indent C" xfId="89" xr:uid="{00000000-0005-0000-0000-00005A000000}"/>
    <cellStyle name="Virg? [0]_RESULTS" xfId="90" xr:uid="{00000000-0005-0000-0000-00005B000000}"/>
    <cellStyle name="Virg?_RESULTS" xfId="91" xr:uid="{00000000-0005-0000-0000-00005C000000}"/>
    <cellStyle name="การคำนวณ" xfId="99" xr:uid="{00000000-0005-0000-0000-00005D000000}"/>
    <cellStyle name="ข้อความเตือน" xfId="100" xr:uid="{00000000-0005-0000-0000-00005E000000}"/>
    <cellStyle name="ข้อความอธิบาย" xfId="101" xr:uid="{00000000-0005-0000-0000-00005F000000}"/>
    <cellStyle name="เครื่องหมายจุลภาค_54-8170-36" xfId="92" xr:uid="{00000000-0005-0000-0000-000060000000}"/>
    <cellStyle name="เครื่องหมายจุลภาค_อาคาร สนง.ระบบบริการการแพทย์ฉุกเฉิน 10252" xfId="93" xr:uid="{00000000-0005-0000-0000-000061000000}"/>
    <cellStyle name="ชื่อเรื่อง" xfId="102" xr:uid="{00000000-0005-0000-0000-000062000000}"/>
    <cellStyle name="เชื่อมโยงหลายมิติ" xfId="94" xr:uid="{00000000-0005-0000-0000-000063000000}"/>
    <cellStyle name="เซลล์ตรวจสอบ" xfId="95" xr:uid="{00000000-0005-0000-0000-000064000000}"/>
    <cellStyle name="เซลล์ที่มีการเชื่อมโยง" xfId="96" xr:uid="{00000000-0005-0000-0000-000065000000}"/>
    <cellStyle name="ดี" xfId="103" xr:uid="{00000000-0005-0000-0000-000066000000}"/>
    <cellStyle name="ตามการเชื่อมโยงหลายมิติ" xfId="104" xr:uid="{00000000-0005-0000-0000-000067000000}"/>
    <cellStyle name="ปกติ_ข 24-กพ-47 " xfId="105" xr:uid="{00000000-0005-0000-0000-000068000000}"/>
    <cellStyle name="ปกติ_อาคาร สนง.ระบบบริการการแพทย์ฉุกเฉิน 10252" xfId="106" xr:uid="{00000000-0005-0000-0000-000069000000}"/>
    <cellStyle name="ป้อนค่า" xfId="107" xr:uid="{00000000-0005-0000-0000-00006A000000}"/>
    <cellStyle name="ปานกลาง" xfId="108" xr:uid="{00000000-0005-0000-0000-00006B000000}"/>
    <cellStyle name="ผลรวม" xfId="109" xr:uid="{00000000-0005-0000-0000-00006C000000}"/>
    <cellStyle name="แย่" xfId="97" xr:uid="{00000000-0005-0000-0000-00006D000000}"/>
    <cellStyle name="ส่วนที่ถูกเน้น1" xfId="110" xr:uid="{00000000-0005-0000-0000-00006E000000}"/>
    <cellStyle name="ส่วนที่ถูกเน้น2" xfId="111" xr:uid="{00000000-0005-0000-0000-00006F000000}"/>
    <cellStyle name="ส่วนที่ถูกเน้น3" xfId="112" xr:uid="{00000000-0005-0000-0000-000070000000}"/>
    <cellStyle name="ส่วนที่ถูกเน้น4" xfId="113" xr:uid="{00000000-0005-0000-0000-000071000000}"/>
    <cellStyle name="ส่วนที่ถูกเน้น5" xfId="114" xr:uid="{00000000-0005-0000-0000-000072000000}"/>
    <cellStyle name="ส่วนที่ถูกเน้น6" xfId="115" xr:uid="{00000000-0005-0000-0000-000073000000}"/>
    <cellStyle name="แสดงผล" xfId="98" xr:uid="{00000000-0005-0000-0000-000074000000}"/>
    <cellStyle name="หมายเหตุ" xfId="116" xr:uid="{00000000-0005-0000-0000-000075000000}"/>
    <cellStyle name="หัวเรื่อง 1" xfId="117" xr:uid="{00000000-0005-0000-0000-000076000000}"/>
    <cellStyle name="หัวเรื่อง 2" xfId="118" xr:uid="{00000000-0005-0000-0000-000077000000}"/>
    <cellStyle name="หัวเรื่อง 3" xfId="119" xr:uid="{00000000-0005-0000-0000-000078000000}"/>
    <cellStyle name="หัวเรื่อง 4" xfId="120" xr:uid="{00000000-0005-0000-0000-00007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76200</xdr:rowOff>
    </xdr:from>
    <xdr:to>
      <xdr:col>1</xdr:col>
      <xdr:colOff>276225</xdr:colOff>
      <xdr:row>3</xdr:row>
      <xdr:rowOff>190500</xdr:rowOff>
    </xdr:to>
    <xdr:sp macro="" textlink="">
      <xdr:nvSpPr>
        <xdr:cNvPr id="23074" name="Rectangle 1">
          <a:extLst>
            <a:ext uri="{FF2B5EF4-FFF2-40B4-BE49-F238E27FC236}">
              <a16:creationId xmlns:a16="http://schemas.microsoft.com/office/drawing/2014/main" id="{9ECD7BCB-F106-9E84-032D-9432707E8A47}"/>
            </a:ext>
          </a:extLst>
        </xdr:cNvPr>
        <xdr:cNvSpPr>
          <a:spLocks noChangeArrowheads="1"/>
        </xdr:cNvSpPr>
      </xdr:nvSpPr>
      <xdr:spPr bwMode="auto">
        <a:xfrm>
          <a:off x="314325" y="11049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4</xdr:row>
      <xdr:rowOff>76200</xdr:rowOff>
    </xdr:from>
    <xdr:to>
      <xdr:col>1</xdr:col>
      <xdr:colOff>276225</xdr:colOff>
      <xdr:row>4</xdr:row>
      <xdr:rowOff>190500</xdr:rowOff>
    </xdr:to>
    <xdr:sp macro="" textlink="">
      <xdr:nvSpPr>
        <xdr:cNvPr id="23075" name="Rectangle 2">
          <a:extLst>
            <a:ext uri="{FF2B5EF4-FFF2-40B4-BE49-F238E27FC236}">
              <a16:creationId xmlns:a16="http://schemas.microsoft.com/office/drawing/2014/main" id="{C4687BB2-02DB-ECC8-8EE5-0BC875517875}"/>
            </a:ext>
          </a:extLst>
        </xdr:cNvPr>
        <xdr:cNvSpPr>
          <a:spLocks noChangeArrowheads="1"/>
        </xdr:cNvSpPr>
      </xdr:nvSpPr>
      <xdr:spPr bwMode="auto">
        <a:xfrm>
          <a:off x="314325" y="13906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5</xdr:row>
      <xdr:rowOff>76200</xdr:rowOff>
    </xdr:from>
    <xdr:to>
      <xdr:col>1</xdr:col>
      <xdr:colOff>276225</xdr:colOff>
      <xdr:row>5</xdr:row>
      <xdr:rowOff>190500</xdr:rowOff>
    </xdr:to>
    <xdr:sp macro="" textlink="">
      <xdr:nvSpPr>
        <xdr:cNvPr id="23076" name="Rectangle 4">
          <a:extLst>
            <a:ext uri="{FF2B5EF4-FFF2-40B4-BE49-F238E27FC236}">
              <a16:creationId xmlns:a16="http://schemas.microsoft.com/office/drawing/2014/main" id="{F7F7D088-0358-AD51-71F0-04CAB501094E}"/>
            </a:ext>
          </a:extLst>
        </xdr:cNvPr>
        <xdr:cNvSpPr>
          <a:spLocks noChangeArrowheads="1"/>
        </xdr:cNvSpPr>
      </xdr:nvSpPr>
      <xdr:spPr bwMode="auto">
        <a:xfrm>
          <a:off x="314325" y="16764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6</xdr:row>
      <xdr:rowOff>76200</xdr:rowOff>
    </xdr:from>
    <xdr:to>
      <xdr:col>1</xdr:col>
      <xdr:colOff>276225</xdr:colOff>
      <xdr:row>6</xdr:row>
      <xdr:rowOff>190500</xdr:rowOff>
    </xdr:to>
    <xdr:sp macro="" textlink="">
      <xdr:nvSpPr>
        <xdr:cNvPr id="23077" name="Rectangle 5">
          <a:extLst>
            <a:ext uri="{FF2B5EF4-FFF2-40B4-BE49-F238E27FC236}">
              <a16:creationId xmlns:a16="http://schemas.microsoft.com/office/drawing/2014/main" id="{458F0AFC-CBBF-8745-DD91-A41B706B3CFC}"/>
            </a:ext>
          </a:extLst>
        </xdr:cNvPr>
        <xdr:cNvSpPr>
          <a:spLocks noChangeArrowheads="1"/>
        </xdr:cNvSpPr>
      </xdr:nvSpPr>
      <xdr:spPr bwMode="auto">
        <a:xfrm>
          <a:off x="314325" y="19621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76200</xdr:rowOff>
    </xdr:from>
    <xdr:to>
      <xdr:col>1</xdr:col>
      <xdr:colOff>276225</xdr:colOff>
      <xdr:row>7</xdr:row>
      <xdr:rowOff>190500</xdr:rowOff>
    </xdr:to>
    <xdr:sp macro="" textlink="">
      <xdr:nvSpPr>
        <xdr:cNvPr id="23078" name="Rectangle 6">
          <a:extLst>
            <a:ext uri="{FF2B5EF4-FFF2-40B4-BE49-F238E27FC236}">
              <a16:creationId xmlns:a16="http://schemas.microsoft.com/office/drawing/2014/main" id="{7F18C6E8-A20E-A02A-B609-B465F66D5C7C}"/>
            </a:ext>
          </a:extLst>
        </xdr:cNvPr>
        <xdr:cNvSpPr>
          <a:spLocks noChangeArrowheads="1"/>
        </xdr:cNvSpPr>
      </xdr:nvSpPr>
      <xdr:spPr bwMode="auto">
        <a:xfrm>
          <a:off x="314325" y="22479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180975</xdr:colOff>
      <xdr:row>25</xdr:row>
      <xdr:rowOff>114300</xdr:rowOff>
    </xdr:from>
    <xdr:to>
      <xdr:col>1</xdr:col>
      <xdr:colOff>285750</xdr:colOff>
      <xdr:row>25</xdr:row>
      <xdr:rowOff>228600</xdr:rowOff>
    </xdr:to>
    <xdr:sp macro="" textlink="">
      <xdr:nvSpPr>
        <xdr:cNvPr id="23079" name="Rectangle 8">
          <a:extLst>
            <a:ext uri="{FF2B5EF4-FFF2-40B4-BE49-F238E27FC236}">
              <a16:creationId xmlns:a16="http://schemas.microsoft.com/office/drawing/2014/main" id="{4FFF4523-0BEF-1285-D942-1EC74C1ED7B1}"/>
            </a:ext>
          </a:extLst>
        </xdr:cNvPr>
        <xdr:cNvSpPr>
          <a:spLocks noChangeArrowheads="1"/>
        </xdr:cNvSpPr>
      </xdr:nvSpPr>
      <xdr:spPr bwMode="auto">
        <a:xfrm>
          <a:off x="323850" y="7439025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10</xdr:row>
      <xdr:rowOff>76200</xdr:rowOff>
    </xdr:from>
    <xdr:to>
      <xdr:col>1</xdr:col>
      <xdr:colOff>276225</xdr:colOff>
      <xdr:row>10</xdr:row>
      <xdr:rowOff>190500</xdr:rowOff>
    </xdr:to>
    <xdr:sp macro="" textlink="">
      <xdr:nvSpPr>
        <xdr:cNvPr id="23080" name="Rectangle 7">
          <a:extLst>
            <a:ext uri="{FF2B5EF4-FFF2-40B4-BE49-F238E27FC236}">
              <a16:creationId xmlns:a16="http://schemas.microsoft.com/office/drawing/2014/main" id="{12A10FEC-1467-2687-C7AE-56E95F7DAD7B}"/>
            </a:ext>
          </a:extLst>
        </xdr:cNvPr>
        <xdr:cNvSpPr>
          <a:spLocks noChangeArrowheads="1"/>
        </xdr:cNvSpPr>
      </xdr:nvSpPr>
      <xdr:spPr bwMode="auto">
        <a:xfrm>
          <a:off x="314325" y="31051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8</xdr:row>
      <xdr:rowOff>76200</xdr:rowOff>
    </xdr:from>
    <xdr:to>
      <xdr:col>1</xdr:col>
      <xdr:colOff>276225</xdr:colOff>
      <xdr:row>8</xdr:row>
      <xdr:rowOff>190500</xdr:rowOff>
    </xdr:to>
    <xdr:sp macro="" textlink="">
      <xdr:nvSpPr>
        <xdr:cNvPr id="23081" name="Rectangle 6">
          <a:extLst>
            <a:ext uri="{FF2B5EF4-FFF2-40B4-BE49-F238E27FC236}">
              <a16:creationId xmlns:a16="http://schemas.microsoft.com/office/drawing/2014/main" id="{C1EDADA7-5847-1554-6079-FF2295A2882D}"/>
            </a:ext>
          </a:extLst>
        </xdr:cNvPr>
        <xdr:cNvSpPr>
          <a:spLocks noChangeArrowheads="1"/>
        </xdr:cNvSpPr>
      </xdr:nvSpPr>
      <xdr:spPr bwMode="auto">
        <a:xfrm>
          <a:off x="314325" y="253365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9</xdr:row>
      <xdr:rowOff>76200</xdr:rowOff>
    </xdr:from>
    <xdr:to>
      <xdr:col>1</xdr:col>
      <xdr:colOff>276225</xdr:colOff>
      <xdr:row>9</xdr:row>
      <xdr:rowOff>190500</xdr:rowOff>
    </xdr:to>
    <xdr:sp macro="" textlink="">
      <xdr:nvSpPr>
        <xdr:cNvPr id="23082" name="Rectangle 6">
          <a:extLst>
            <a:ext uri="{FF2B5EF4-FFF2-40B4-BE49-F238E27FC236}">
              <a16:creationId xmlns:a16="http://schemas.microsoft.com/office/drawing/2014/main" id="{2279E9C2-9D75-1225-F43B-2694B989B0B5}"/>
            </a:ext>
          </a:extLst>
        </xdr:cNvPr>
        <xdr:cNvSpPr>
          <a:spLocks noChangeArrowheads="1"/>
        </xdr:cNvSpPr>
      </xdr:nvSpPr>
      <xdr:spPr bwMode="auto">
        <a:xfrm>
          <a:off x="314325" y="2819400"/>
          <a:ext cx="104775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552450</xdr:colOff>
      <xdr:row>10</xdr:row>
      <xdr:rowOff>85725</xdr:rowOff>
    </xdr:from>
    <xdr:to>
      <xdr:col>5</xdr:col>
      <xdr:colOff>657225</xdr:colOff>
      <xdr:row>10</xdr:row>
      <xdr:rowOff>200025</xdr:rowOff>
    </xdr:to>
    <xdr:sp macro="" textlink="">
      <xdr:nvSpPr>
        <xdr:cNvPr id="23083" name="Rectangle 51">
          <a:extLst>
            <a:ext uri="{FF2B5EF4-FFF2-40B4-BE49-F238E27FC236}">
              <a16:creationId xmlns:a16="http://schemas.microsoft.com/office/drawing/2014/main" id="{6FF79846-01B1-BC57-CC66-F70661CE8CD4}"/>
            </a:ext>
          </a:extLst>
        </xdr:cNvPr>
        <xdr:cNvSpPr>
          <a:spLocks noChangeArrowheads="1"/>
        </xdr:cNvSpPr>
      </xdr:nvSpPr>
      <xdr:spPr bwMode="auto">
        <a:xfrm>
          <a:off x="3448050" y="3114675"/>
          <a:ext cx="104775" cy="1143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382905</xdr:colOff>
      <xdr:row>26</xdr:row>
      <xdr:rowOff>71120</xdr:rowOff>
    </xdr:from>
    <xdr:to>
      <xdr:col>8</xdr:col>
      <xdr:colOff>436649</xdr:colOff>
      <xdr:row>27</xdr:row>
      <xdr:rowOff>39666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4955271-A9FE-C3CD-0E64-FC10A9C2FF28}"/>
            </a:ext>
          </a:extLst>
        </xdr:cNvPr>
        <xdr:cNvSpPr txBox="1"/>
      </xdr:nvSpPr>
      <xdr:spPr>
        <a:xfrm>
          <a:off x="523875" y="7381875"/>
          <a:ext cx="5651914" cy="3246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</a:t>
          </a:r>
          <a:endParaRPr lang="th-TH" sz="1400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endParaRPr lang="en-US" sz="1400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angrut\d\New%20%20Folder(2)\&#3591;&#3634;&#3609;&#3586;&#3629;&#3591;&#3626;&#3640;&#3619;&#3634;&#3591;&#3588;&#3660;&#3619;&#3633;&#3605;&#3609;&#3660;\&#3649;&#3610;&#3610;&#3615;&#3619;&#3629;&#3617;&#3660;%20BOQ\backup\lrm\load%20%20schedu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วัดใต้"/>
      <sheetName val="ราคาต่อหน่วย2-9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FAB별"/>
      <sheetName val="?????@_x001c__x0014_?????_x0002__x0011__x0014_?????ñCe?_x0001_???0?"/>
      <sheetName val="Concrete Beam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boq"/>
      <sheetName val="PL"/>
      <sheetName val="Boq(1)"/>
      <sheetName val="封面_"/>
      <sheetName val="@ñCe?0"/>
      <sheetName val="____"/>
      <sheetName val="_____@_x001c__x0014_______x0002__x0011__x0014______ñCe__x0001____0_"/>
      <sheetName val="封面_1"/>
      <sheetName val="封面_2"/>
      <sheetName val="封面_3"/>
      <sheetName val="SCIB_Proforma"/>
      <sheetName val="SCIB_Data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_x005f_x0000__x005f_x0000__x005f_x0000__x005f_x0000__x0"/>
      <sheetName val="_____@_x005f_x001c__x005f_x0014_______x0002"/>
      <sheetName val="@ñCe_0"/>
      <sheetName val="Concrete_Beam"/>
      <sheetName val="?????@??????????ñCe????0?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封面_4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3 Architectural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AN REDUCED 1"/>
      <sheetName val="Invoice"/>
      <sheetName val="7IFS-5A"/>
      <sheetName val="Data Sheet"/>
      <sheetName val="Interial"/>
      <sheetName val="EST-FOOTING (G)"/>
      <sheetName val="ปร5"/>
      <sheetName val="ราคาวัสดุ"/>
      <sheetName val="10 ข้อมูลวัสดุ-ค่าดำเนิน"/>
      <sheetName val="REF ONLY2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Prelim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stair"/>
      <sheetName val="ข้อมูลประตู T1"/>
      <sheetName val="ข้อมูลหน้าต่าง T1"/>
      <sheetName val="Construction"/>
      <sheetName val="schedule_1"/>
      <sheetName val=" FS"/>
      <sheetName val="Sch_1_EE"/>
      <sheetName val="Sch.2 SN"/>
      <sheetName val="Sch.3 FP"/>
      <sheetName val="Sch.4 AC"/>
      <sheetName val="Sch.6 Prelim"/>
      <sheetName val="ข้อมูลหน้าต่าง T3"/>
      <sheetName val="ข้อมูลประตู T2"/>
      <sheetName val="?????@_x005f_x001c__x005f_x0014_?????_x0002"/>
      <sheetName val="Cost per SQM_M&amp;E"/>
      <sheetName val="_x0000__x0000__x0000__x0000__x0"/>
      <sheetName val="_____@_x001c__x0014_______x0002"/>
      <sheetName val="ปี 2562"/>
      <sheetName val="จ่ายเงิน"/>
      <sheetName val="Garph Work-Cost"/>
      <sheetName val="index"/>
      <sheetName val="Fee Rate Summary"/>
      <sheetName val="Sum.ALL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合成単価作成・-BLDG"/>
      <sheetName val="A"/>
      <sheetName val="KKC Brkdwn"/>
      <sheetName val="Factor F Data"/>
      <sheetName val="_x005f_x005f_x005f_x0000__x005f_x005f_x005f_x0000__x005"/>
      <sheetName val="_____@_x005f_x005f_x005f_x001c__x005f_x005f_x0014"/>
      <sheetName val="King 1"/>
      <sheetName val="Discounted Cash Flow"/>
      <sheetName val="mat"/>
      <sheetName val="QuantitySegment"/>
      <sheetName val="_x005f_x0000__x005f_x0000__x005"/>
      <sheetName val="_____@_x005f_x001c__x0014"/>
      <sheetName val="_____@_x005f_x005f_x005f_x001c__x0014"/>
      <sheetName val="_x005f_x005f_x005f_x005f_x005f_x005f_x005f_x0000__x005f"/>
      <sheetName val="_____@_x005f_x005f_x005f_x005f_x005f_x005f_x005f_x001c_"/>
      <sheetName val="แผนงาน อบต ท่าลาน(ส่งเทศบาล)"/>
      <sheetName val="Sheet5"/>
      <sheetName val="_____@__________ñCe____0_"/>
      <sheetName val="A1.2"/>
      <sheetName val="Cctmst"/>
      <sheetName val="l-fixer"/>
      <sheetName val="Bill No. 2 - Carpark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Factor F งาน DB.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  <sheetName val="sales3level"/>
      <sheetName val="รวมราคาทั้งสิ้น"/>
      <sheetName val="boq"/>
      <sheetName val="SAN REDUCED 1"/>
      <sheetName val="LITF"/>
      <sheetName val="FR"/>
      <sheetName val="SH-F"/>
      <sheetName val="CashFlow"/>
      <sheetName val="ราคาต่ำสุด-7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"/>
      <sheetName val="LOAD-GEPA"/>
      <sheetName val="LOAD-GLA (2)"/>
      <sheetName val="FORM"/>
      <sheetName val="LOAD"/>
      <sheetName val="LOTUS-EE2"/>
      <sheetName val="LOTUS-EE1"/>
      <sheetName val="LOAD-GELA"/>
      <sheetName val="GLA"/>
      <sheetName val="LOAD-GLA"/>
      <sheetName val="GLD"/>
      <sheetName val="GELD"/>
      <sheetName val="LOAD-GELD"/>
      <sheetName val="2LA"/>
      <sheetName val="2LB"/>
      <sheetName val="LOAD-2LB"/>
      <sheetName val="2LC"/>
      <sheetName val="2PA"/>
      <sheetName val="LOAD-2PA"/>
      <sheetName val="2PB"/>
      <sheetName val="2PC"/>
      <sheetName val="LOAD-2PC"/>
      <sheetName val="PPB"/>
      <sheetName val="PPM"/>
      <sheetName val="LOAD-PPM"/>
      <sheetName val="PPS"/>
      <sheetName val="PPT"/>
      <sheetName val="LOAD-PPT"/>
      <sheetName val="2ELA"/>
      <sheetName val="2ELB"/>
      <sheetName val="LOAD-2ELB"/>
      <sheetName val="2ELC"/>
      <sheetName val="2EPP"/>
      <sheetName val="LOAD-2EPP"/>
      <sheetName val="2EPB"/>
      <sheetName val="2EPC1"/>
      <sheetName val="LOAD-2EPC1"/>
      <sheetName val="2EPA"/>
      <sheetName val="2EPC"/>
      <sheetName val="LOAD-2EPC2"/>
      <sheetName val="2UB"/>
      <sheetName val="2UC"/>
      <sheetName val="LOAD-2UC"/>
      <sheetName val="3LA"/>
      <sheetName val="3LC"/>
      <sheetName val="LOAD-3LC"/>
      <sheetName val="3PA"/>
      <sheetName val="3PB"/>
      <sheetName val="LOAD-3PB"/>
      <sheetName val="3PC"/>
      <sheetName val="PFC"/>
      <sheetName val="LOAD-PFC"/>
      <sheetName val="PHD"/>
      <sheetName val="PDW"/>
      <sheetName val="LOAD-PDW"/>
      <sheetName val="3EPA"/>
      <sheetName val="3EPC"/>
      <sheetName val="LOAD-3EPC"/>
      <sheetName val="3UA"/>
      <sheetName val="3UC"/>
      <sheetName val="LOAD-3UC)"/>
      <sheetName val="3ELA"/>
      <sheetName val="3ELB"/>
      <sheetName val="LOAD-3ELB"/>
      <sheetName val="3ELC"/>
      <sheetName val="HARDWARE"/>
      <sheetName val="LOAD-HARDWARE"/>
      <sheetName val="GS (4)"/>
      <sheetName val="VDO"/>
      <sheetName val="LOAD-VDO"/>
      <sheetName val="FC"/>
      <sheetName val="GS (1)"/>
      <sheetName val="LOAD-GS(1)"/>
      <sheetName val="GS 13"/>
      <sheetName val="2S1"/>
      <sheetName val="LOAD-GS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3"/>
  <sheetViews>
    <sheetView showGridLines="0" tabSelected="1" view="pageBreakPreview" topLeftCell="A2" zoomScale="130" zoomScaleNormal="85" zoomScaleSheetLayoutView="130" workbookViewId="0">
      <selection activeCell="M9" sqref="M9"/>
    </sheetView>
  </sheetViews>
  <sheetFormatPr defaultColWidth="9.1640625" defaultRowHeight="15.75"/>
  <cols>
    <col min="1" max="1" width="2.5" style="6" customWidth="1"/>
    <col min="2" max="2" width="7.33203125" style="6" customWidth="1"/>
    <col min="3" max="3" width="14.1640625" style="6" customWidth="1"/>
    <col min="4" max="4" width="13.83203125" style="6" customWidth="1"/>
    <col min="5" max="5" width="12.83203125" style="6" customWidth="1"/>
    <col min="6" max="6" width="11.83203125" style="6" customWidth="1"/>
    <col min="7" max="7" width="15.33203125" style="6" customWidth="1"/>
    <col min="8" max="8" width="27" style="6" customWidth="1"/>
    <col min="9" max="9" width="7.6640625" style="6" customWidth="1"/>
    <col min="10" max="10" width="13.33203125" style="6" customWidth="1"/>
    <col min="11" max="11" width="3.33203125" style="6" customWidth="1"/>
    <col min="12" max="13" width="11.1640625" style="6" customWidth="1"/>
    <col min="14" max="16384" width="9.1640625" style="6"/>
  </cols>
  <sheetData>
    <row r="1" spans="2:15" ht="19.5" customHeight="1">
      <c r="B1" s="5"/>
    </row>
    <row r="2" spans="2:15" ht="36" customHeight="1">
      <c r="B2" s="364" t="s">
        <v>60</v>
      </c>
      <c r="C2" s="364"/>
      <c r="D2" s="364"/>
      <c r="E2" s="364"/>
      <c r="F2" s="364"/>
      <c r="G2" s="364"/>
      <c r="H2" s="364"/>
      <c r="I2" s="364"/>
      <c r="J2" s="364"/>
      <c r="L2" s="7"/>
      <c r="M2" s="139"/>
      <c r="N2" s="140"/>
      <c r="O2" s="141"/>
    </row>
    <row r="3" spans="2:15" ht="25.5" customHeight="1">
      <c r="B3" s="172" t="s">
        <v>66</v>
      </c>
      <c r="C3" s="8"/>
      <c r="D3" s="8"/>
      <c r="E3" s="8"/>
      <c r="F3" s="9"/>
      <c r="G3" s="9"/>
      <c r="H3" s="9"/>
      <c r="I3" s="9"/>
      <c r="J3" s="9"/>
      <c r="M3" s="142"/>
      <c r="N3" s="140"/>
      <c r="O3" s="143"/>
    </row>
    <row r="4" spans="2:15" ht="22.5" customHeight="1">
      <c r="B4" s="10" t="s">
        <v>2</v>
      </c>
      <c r="C4" s="11" t="s">
        <v>56</v>
      </c>
      <c r="D4" s="12" t="s">
        <v>163</v>
      </c>
      <c r="E4" s="11"/>
      <c r="F4" s="13"/>
      <c r="G4" s="14"/>
      <c r="H4" s="14"/>
      <c r="I4" s="13"/>
      <c r="J4" s="15"/>
      <c r="M4" s="144"/>
      <c r="N4" s="144"/>
      <c r="O4" s="141"/>
    </row>
    <row r="5" spans="2:15" ht="22.5" customHeight="1">
      <c r="B5" s="16" t="s">
        <v>2</v>
      </c>
      <c r="C5" s="17" t="s">
        <v>22</v>
      </c>
      <c r="D5" s="18" t="s">
        <v>166</v>
      </c>
      <c r="E5" s="19"/>
      <c r="F5" s="20"/>
      <c r="G5" s="20"/>
      <c r="H5" s="17"/>
      <c r="I5" s="17"/>
      <c r="J5" s="21"/>
      <c r="M5" s="145"/>
      <c r="N5" s="145"/>
      <c r="O5" s="146"/>
    </row>
    <row r="6" spans="2:15" ht="22.5" customHeight="1">
      <c r="B6" s="16"/>
      <c r="C6" s="17" t="s">
        <v>23</v>
      </c>
      <c r="D6" s="22"/>
      <c r="E6" s="22"/>
      <c r="F6" s="20" t="s">
        <v>67</v>
      </c>
      <c r="G6" s="23"/>
      <c r="H6" s="20"/>
      <c r="I6" s="24"/>
      <c r="J6" s="25"/>
      <c r="M6" s="145"/>
      <c r="N6" s="145"/>
      <c r="O6" s="146"/>
    </row>
    <row r="7" spans="2:15" ht="22.5" customHeight="1">
      <c r="B7" s="16"/>
      <c r="C7" s="17" t="s">
        <v>64</v>
      </c>
      <c r="D7" s="26"/>
      <c r="E7" s="22"/>
      <c r="F7" s="27" t="s">
        <v>47</v>
      </c>
      <c r="G7" s="26" t="s">
        <v>153</v>
      </c>
      <c r="H7" s="98" t="s">
        <v>5</v>
      </c>
      <c r="I7" s="28">
        <v>2000</v>
      </c>
      <c r="J7" s="29" t="s">
        <v>6</v>
      </c>
      <c r="M7" s="145"/>
      <c r="N7" s="145"/>
      <c r="O7" s="146"/>
    </row>
    <row r="8" spans="2:15" ht="22.5" customHeight="1">
      <c r="B8" s="16"/>
      <c r="C8" s="17" t="s">
        <v>24</v>
      </c>
      <c r="D8" s="22"/>
      <c r="E8" s="30" t="s">
        <v>48</v>
      </c>
      <c r="F8" s="31"/>
      <c r="G8" s="20" t="s">
        <v>59</v>
      </c>
      <c r="H8" s="98" t="s">
        <v>49</v>
      </c>
      <c r="I8" s="28">
        <v>1</v>
      </c>
      <c r="J8" s="29" t="s">
        <v>8</v>
      </c>
      <c r="M8" s="145"/>
      <c r="N8" s="145"/>
      <c r="O8" s="146"/>
    </row>
    <row r="9" spans="2:15" ht="22.5" customHeight="1">
      <c r="B9" s="16"/>
      <c r="C9" s="4" t="s">
        <v>205</v>
      </c>
      <c r="D9" s="102"/>
      <c r="E9" s="103"/>
      <c r="F9" s="104"/>
      <c r="G9" s="105"/>
      <c r="H9" s="106"/>
      <c r="I9" s="26"/>
      <c r="J9" s="32"/>
      <c r="M9" s="145"/>
      <c r="N9" s="145"/>
      <c r="O9" s="146"/>
    </row>
    <row r="10" spans="2:15" ht="22.5" customHeight="1">
      <c r="B10" s="16"/>
      <c r="C10" s="101" t="s">
        <v>68</v>
      </c>
      <c r="D10" s="107"/>
      <c r="E10" s="108"/>
      <c r="F10" s="109"/>
      <c r="G10" s="110"/>
      <c r="H10" s="110"/>
      <c r="I10" s="26"/>
      <c r="J10" s="32"/>
      <c r="M10" s="145"/>
      <c r="N10" s="145"/>
      <c r="O10" s="146"/>
    </row>
    <row r="11" spans="2:15" ht="22.5" customHeight="1">
      <c r="B11" s="33"/>
      <c r="C11" s="111" t="s">
        <v>210</v>
      </c>
      <c r="D11" s="112"/>
      <c r="E11" s="112"/>
      <c r="F11" s="2"/>
      <c r="G11" s="2" t="s">
        <v>209</v>
      </c>
      <c r="H11" s="171"/>
      <c r="I11" s="36"/>
      <c r="J11" s="37"/>
      <c r="M11" s="145"/>
      <c r="N11" s="145"/>
      <c r="O11" s="146"/>
    </row>
    <row r="12" spans="2:15" ht="21" customHeight="1">
      <c r="B12" s="99" t="s">
        <v>65</v>
      </c>
      <c r="C12" s="38"/>
      <c r="D12" s="9"/>
      <c r="E12" s="39"/>
      <c r="F12" s="40"/>
      <c r="G12" s="40"/>
      <c r="H12" s="41"/>
      <c r="I12" s="41"/>
      <c r="J12" s="42"/>
      <c r="K12" s="6" t="s">
        <v>2</v>
      </c>
    </row>
    <row r="13" spans="2:15" ht="21" customHeight="1">
      <c r="B13" s="100" t="s">
        <v>206</v>
      </c>
      <c r="C13" s="43"/>
      <c r="D13" s="44"/>
      <c r="E13" s="45"/>
      <c r="F13" s="46"/>
      <c r="G13" s="46"/>
      <c r="H13" s="46"/>
      <c r="I13" s="45"/>
      <c r="J13" s="47"/>
    </row>
    <row r="14" spans="2:15" ht="7.5" customHeight="1">
      <c r="B14" s="48"/>
      <c r="C14" s="49"/>
      <c r="D14" s="50"/>
      <c r="E14" s="50"/>
      <c r="F14" s="51"/>
      <c r="G14" s="52"/>
      <c r="H14" s="51"/>
      <c r="I14" s="53"/>
      <c r="J14" s="54"/>
      <c r="M14" s="145"/>
      <c r="N14" s="145"/>
      <c r="O14" s="143"/>
    </row>
    <row r="15" spans="2:15" ht="24.75" customHeight="1">
      <c r="B15" s="55" t="s">
        <v>25</v>
      </c>
      <c r="C15" s="56" t="s">
        <v>12</v>
      </c>
      <c r="D15" s="57"/>
      <c r="E15" s="57"/>
      <c r="F15" s="57"/>
      <c r="G15" s="365" t="s">
        <v>63</v>
      </c>
      <c r="H15" s="366"/>
      <c r="I15" s="365" t="s">
        <v>11</v>
      </c>
      <c r="J15" s="366"/>
    </row>
    <row r="16" spans="2:15" ht="22.5" customHeight="1">
      <c r="B16" s="58" t="s">
        <v>2</v>
      </c>
      <c r="C16" s="59"/>
      <c r="D16" s="60"/>
      <c r="E16" s="60"/>
      <c r="F16" s="61"/>
      <c r="G16" s="373"/>
      <c r="H16" s="374"/>
      <c r="I16" s="63"/>
      <c r="J16" s="62"/>
    </row>
    <row r="17" spans="2:12" ht="24" customHeight="1">
      <c r="B17" s="64">
        <v>1</v>
      </c>
      <c r="C17" s="65" t="s">
        <v>50</v>
      </c>
      <c r="D17" s="66"/>
      <c r="E17" s="67"/>
      <c r="F17" s="67"/>
      <c r="G17" s="166"/>
      <c r="H17" s="180">
        <f>+หมวดงาน!F31</f>
        <v>2468047</v>
      </c>
      <c r="I17" s="369"/>
      <c r="J17" s="370"/>
    </row>
    <row r="18" spans="2:12" ht="24" customHeight="1">
      <c r="B18" s="68"/>
      <c r="C18" s="69" t="s">
        <v>201</v>
      </c>
      <c r="D18" s="35"/>
      <c r="E18" s="70"/>
      <c r="F18" s="71">
        <v>1.3028</v>
      </c>
      <c r="G18" s="167"/>
      <c r="H18" s="192">
        <f>+F18*H17</f>
        <v>3215371.6316</v>
      </c>
      <c r="I18" s="371"/>
      <c r="J18" s="372"/>
      <c r="L18" s="97"/>
    </row>
    <row r="19" spans="2:12" ht="24" customHeight="1">
      <c r="B19" s="64">
        <v>2</v>
      </c>
      <c r="C19" s="65" t="s">
        <v>51</v>
      </c>
      <c r="D19" s="66"/>
      <c r="E19" s="67"/>
      <c r="F19" s="67"/>
      <c r="G19" s="168"/>
      <c r="H19" s="181">
        <f>+หมวดงาน!F45</f>
        <v>2115000</v>
      </c>
      <c r="I19" s="75"/>
      <c r="J19" s="76"/>
    </row>
    <row r="20" spans="2:12" ht="24" customHeight="1">
      <c r="B20" s="68"/>
      <c r="C20" s="69" t="s">
        <v>52</v>
      </c>
      <c r="D20" s="34"/>
      <c r="E20" s="77"/>
      <c r="F20" s="77" t="s">
        <v>26</v>
      </c>
      <c r="G20" s="167"/>
      <c r="H20" s="192">
        <f>+H19*1.07</f>
        <v>2263050</v>
      </c>
      <c r="I20" s="72"/>
      <c r="J20" s="73"/>
    </row>
    <row r="21" spans="2:12" ht="24" customHeight="1">
      <c r="B21" s="78">
        <v>3</v>
      </c>
      <c r="C21" s="79" t="s">
        <v>53</v>
      </c>
      <c r="D21" s="34"/>
      <c r="E21" s="80"/>
      <c r="F21" s="80"/>
      <c r="G21" s="167"/>
      <c r="H21" s="192">
        <f>+หมวดงาน!F49</f>
        <v>41000</v>
      </c>
      <c r="I21" s="72"/>
      <c r="J21" s="73"/>
    </row>
    <row r="22" spans="2:12" ht="24" customHeight="1">
      <c r="B22" s="81"/>
      <c r="C22" s="20"/>
      <c r="D22" s="82"/>
      <c r="E22" s="82"/>
      <c r="F22" s="83"/>
      <c r="G22" s="168"/>
      <c r="H22" s="74"/>
      <c r="I22" s="72"/>
      <c r="J22" s="73"/>
    </row>
    <row r="23" spans="2:12" ht="24" customHeight="1" thickBot="1">
      <c r="B23" s="84" t="s">
        <v>39</v>
      </c>
      <c r="C23" s="85"/>
      <c r="D23" s="86"/>
      <c r="E23" s="86"/>
      <c r="F23" s="87"/>
      <c r="G23" s="169"/>
      <c r="H23" s="182">
        <f>+H18+H20+H21</f>
        <v>5519421.6316</v>
      </c>
      <c r="I23" s="72"/>
      <c r="J23" s="73"/>
    </row>
    <row r="24" spans="2:12" ht="25.5" customHeight="1" thickTop="1" thickBot="1">
      <c r="B24" s="88" t="s">
        <v>54</v>
      </c>
      <c r="C24" s="89"/>
      <c r="D24" s="90"/>
      <c r="E24" s="90"/>
      <c r="F24" s="179"/>
      <c r="G24" s="359"/>
      <c r="H24" s="360">
        <f>ROUNDDOWN(H23,-3)</f>
        <v>5519000</v>
      </c>
      <c r="I24" s="367"/>
      <c r="J24" s="368"/>
    </row>
    <row r="25" spans="2:12" ht="25.5" customHeight="1" thickTop="1">
      <c r="B25" s="88" t="s">
        <v>69</v>
      </c>
      <c r="C25" s="173" t="s">
        <v>21</v>
      </c>
      <c r="D25" s="90" t="str">
        <f>+BAHTTEXT(H24)</f>
        <v>ห้าล้านห้าแสนหนึ่งหมื่นเก้าพันบาทถ้วน</v>
      </c>
      <c r="E25" s="90"/>
      <c r="G25" s="177"/>
      <c r="H25" s="176"/>
      <c r="I25" s="174"/>
      <c r="J25" s="175"/>
    </row>
    <row r="26" spans="2:12" ht="25.5" customHeight="1">
      <c r="B26" s="89"/>
      <c r="C26" s="59" t="s">
        <v>5</v>
      </c>
      <c r="D26" s="91"/>
      <c r="E26" s="92" t="s">
        <v>6</v>
      </c>
      <c r="F26" s="178" t="s">
        <v>27</v>
      </c>
      <c r="G26" s="93"/>
      <c r="H26" s="94"/>
      <c r="I26" s="93" t="s">
        <v>28</v>
      </c>
      <c r="J26" s="94"/>
      <c r="L26" s="95"/>
    </row>
    <row r="27" spans="2:12" s="96" customFormat="1" ht="9.75" customHeight="1">
      <c r="B27" s="363"/>
      <c r="C27" s="363"/>
      <c r="D27" s="363"/>
      <c r="E27" s="363"/>
      <c r="F27" s="6"/>
      <c r="G27" s="6"/>
      <c r="H27" s="6"/>
      <c r="I27" s="6"/>
      <c r="J27" s="6"/>
    </row>
    <row r="28" spans="2:12" ht="18.75">
      <c r="B28" s="147"/>
      <c r="C28" s="153" t="s">
        <v>11</v>
      </c>
      <c r="D28" s="148" t="s">
        <v>208</v>
      </c>
      <c r="E28" s="149"/>
      <c r="F28" s="148"/>
      <c r="G28" s="148"/>
      <c r="H28" s="150"/>
      <c r="I28" s="148"/>
    </row>
    <row r="29" spans="2:12" ht="18.75">
      <c r="B29" s="147"/>
      <c r="C29" s="148"/>
      <c r="D29" s="148" t="s">
        <v>61</v>
      </c>
      <c r="E29" s="149"/>
      <c r="F29" s="148"/>
      <c r="G29" s="148"/>
      <c r="H29" s="150"/>
      <c r="I29" s="148"/>
    </row>
    <row r="30" spans="2:12" ht="18.75">
      <c r="B30" s="148"/>
      <c r="C30" s="153"/>
      <c r="D30" s="148" t="s">
        <v>207</v>
      </c>
      <c r="E30" s="148"/>
      <c r="F30" s="148"/>
      <c r="G30" s="148"/>
      <c r="H30" s="148"/>
      <c r="I30" s="148"/>
    </row>
    <row r="31" spans="2:12" ht="18.75">
      <c r="B31" s="148"/>
      <c r="C31" s="153"/>
      <c r="D31" s="148"/>
      <c r="E31" s="148"/>
      <c r="F31" s="148"/>
      <c r="G31" s="148"/>
      <c r="H31" s="148"/>
      <c r="I31" s="148"/>
    </row>
    <row r="32" spans="2:12" ht="18.75">
      <c r="B32" s="148"/>
      <c r="C32" s="153"/>
      <c r="D32" s="148"/>
      <c r="E32" s="148"/>
      <c r="F32" s="148"/>
      <c r="G32" s="148"/>
      <c r="H32" s="148"/>
      <c r="I32" s="148"/>
    </row>
    <row r="33" spans="2:9" ht="18" customHeight="1">
      <c r="B33" s="151"/>
      <c r="C33" s="152"/>
      <c r="D33" s="152"/>
      <c r="E33" s="151"/>
      <c r="F33" s="151"/>
      <c r="G33" s="151"/>
      <c r="H33" s="151"/>
      <c r="I33" s="151"/>
    </row>
  </sheetData>
  <mergeCells count="7">
    <mergeCell ref="B27:E27"/>
    <mergeCell ref="B2:J2"/>
    <mergeCell ref="I15:J15"/>
    <mergeCell ref="I24:J24"/>
    <mergeCell ref="I17:J17"/>
    <mergeCell ref="I18:J18"/>
    <mergeCell ref="G15:H16"/>
  </mergeCells>
  <phoneticPr fontId="49" type="noConversion"/>
  <pageMargins left="0.43307086614173229" right="0.15748031496062992" top="0.62992125984251968" bottom="0.19685039370078741" header="0.47244094488188981" footer="0.11811023622047245"/>
  <pageSetup paperSize="9" scale="85" orientation="portrait" verticalDpi="300" r:id="rId1"/>
  <headerFooter alignWithMargins="0">
    <oddHeader>&amp;R&amp;"TH SarabunPSK,ธรรมดา"แบบ ปร.6 (ปร.5ก + 5ข)</oddHeader>
    <oddFooter>&amp;R&amp;"CordiaUPC,ธรรมดา"&amp;12File:&amp;F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70"/>
  <sheetViews>
    <sheetView showGridLines="0" view="pageBreakPreview" zoomScale="130" zoomScaleNormal="25" zoomScaleSheetLayoutView="130" workbookViewId="0">
      <selection activeCell="R10" sqref="R10"/>
    </sheetView>
  </sheetViews>
  <sheetFormatPr defaultColWidth="9.1640625" defaultRowHeight="18.75"/>
  <cols>
    <col min="1" max="1" width="2.5" style="1" customWidth="1"/>
    <col min="2" max="2" width="6.1640625" style="1" customWidth="1"/>
    <col min="3" max="3" width="7.33203125" style="1" customWidth="1"/>
    <col min="4" max="4" width="62.83203125" style="1" customWidth="1"/>
    <col min="5" max="6" width="14.6640625" style="1" customWidth="1"/>
    <col min="7" max="7" width="13.6640625" style="1" customWidth="1"/>
    <col min="8" max="16384" width="9.1640625" style="1"/>
  </cols>
  <sheetData>
    <row r="1" spans="2:7" ht="19.5" customHeight="1"/>
    <row r="2" spans="2:7" ht="32.25" customHeight="1">
      <c r="B2" s="383" t="s">
        <v>58</v>
      </c>
      <c r="C2" s="383"/>
      <c r="D2" s="383"/>
      <c r="E2" s="383"/>
      <c r="F2" s="383"/>
      <c r="G2" s="383"/>
    </row>
    <row r="3" spans="2:7" ht="24.75" customHeight="1">
      <c r="B3" s="194" t="s">
        <v>0</v>
      </c>
      <c r="C3" s="195"/>
      <c r="D3" s="196" t="s">
        <v>164</v>
      </c>
      <c r="E3" s="197" t="s">
        <v>1</v>
      </c>
      <c r="F3" s="394"/>
      <c r="G3" s="395"/>
    </row>
    <row r="4" spans="2:7" ht="24.75" customHeight="1">
      <c r="B4" s="113" t="s">
        <v>3</v>
      </c>
      <c r="C4" s="114"/>
      <c r="D4" s="191" t="s">
        <v>165</v>
      </c>
      <c r="E4" s="115" t="s">
        <v>4</v>
      </c>
      <c r="F4" s="392" t="s">
        <v>153</v>
      </c>
      <c r="G4" s="393"/>
    </row>
    <row r="5" spans="2:7" ht="23.25" customHeight="1">
      <c r="B5" s="386" t="s">
        <v>10</v>
      </c>
      <c r="C5" s="388" t="s">
        <v>12</v>
      </c>
      <c r="D5" s="389"/>
      <c r="E5" s="388" t="s">
        <v>62</v>
      </c>
      <c r="F5" s="389"/>
      <c r="G5" s="386" t="s">
        <v>11</v>
      </c>
    </row>
    <row r="6" spans="2:7" ht="23.25" customHeight="1">
      <c r="B6" s="387"/>
      <c r="C6" s="390"/>
      <c r="D6" s="391"/>
      <c r="E6" s="390"/>
      <c r="F6" s="391"/>
      <c r="G6" s="387"/>
    </row>
    <row r="7" spans="2:7" ht="22.5" customHeight="1">
      <c r="B7" s="116"/>
      <c r="C7" s="384" t="s">
        <v>44</v>
      </c>
      <c r="D7" s="385"/>
      <c r="E7" s="156"/>
      <c r="F7" s="193"/>
      <c r="G7" s="117" t="s">
        <v>2</v>
      </c>
    </row>
    <row r="8" spans="2:7" ht="22.5" customHeight="1">
      <c r="B8" s="118">
        <v>1</v>
      </c>
      <c r="C8" s="119" t="s">
        <v>40</v>
      </c>
      <c r="D8" s="120"/>
      <c r="E8" s="158"/>
      <c r="F8" s="186"/>
      <c r="G8" s="121" t="s">
        <v>2</v>
      </c>
    </row>
    <row r="9" spans="2:7" ht="22.5" customHeight="1">
      <c r="B9" s="116"/>
      <c r="C9" s="120" t="s">
        <v>29</v>
      </c>
      <c r="D9" s="120"/>
      <c r="E9" s="158"/>
      <c r="F9" s="186"/>
      <c r="G9" s="121"/>
    </row>
    <row r="10" spans="2:7" ht="22.5" customHeight="1">
      <c r="B10" s="116">
        <v>1</v>
      </c>
      <c r="C10" s="120" t="s">
        <v>167</v>
      </c>
      <c r="D10" s="120"/>
      <c r="E10" s="158"/>
      <c r="F10" s="186">
        <f>+'บัญชีวัสดุ-ราคา'!K23</f>
        <v>147700</v>
      </c>
      <c r="G10" s="121"/>
    </row>
    <row r="11" spans="2:7" ht="22.5" customHeight="1">
      <c r="B11" s="116">
        <v>2</v>
      </c>
      <c r="C11" s="190" t="s">
        <v>85</v>
      </c>
      <c r="D11" s="120"/>
      <c r="E11" s="158"/>
      <c r="F11" s="186"/>
      <c r="G11" s="121"/>
    </row>
    <row r="12" spans="2:7" ht="22.5" customHeight="1">
      <c r="B12" s="116"/>
      <c r="C12" s="120" t="s">
        <v>168</v>
      </c>
      <c r="D12" s="3"/>
      <c r="E12" s="170"/>
      <c r="F12" s="184">
        <f>+'บัญชีวัสดุ-ราคา'!K32</f>
        <v>142834</v>
      </c>
      <c r="G12" s="121"/>
    </row>
    <row r="13" spans="2:7" ht="22.5" customHeight="1">
      <c r="B13" s="116"/>
      <c r="C13" s="135" t="s">
        <v>169</v>
      </c>
      <c r="D13" s="154"/>
      <c r="E13" s="158"/>
      <c r="F13" s="183">
        <f>+'บัญชีวัสดุ-ราคา'!K36</f>
        <v>47688</v>
      </c>
      <c r="G13" s="121"/>
    </row>
    <row r="14" spans="2:7" ht="22.5" customHeight="1">
      <c r="B14" s="116">
        <v>3</v>
      </c>
      <c r="C14" s="135" t="s">
        <v>89</v>
      </c>
      <c r="D14" s="155"/>
      <c r="E14" s="158"/>
      <c r="F14" s="183"/>
      <c r="G14" s="121"/>
    </row>
    <row r="15" spans="2:7" ht="22.5" customHeight="1">
      <c r="B15" s="116"/>
      <c r="C15" s="135" t="s">
        <v>170</v>
      </c>
      <c r="D15" s="154"/>
      <c r="E15" s="158"/>
      <c r="F15" s="183">
        <f>+'บัญชีวัสดุ-ราคา'!K49</f>
        <v>28866</v>
      </c>
      <c r="G15" s="121"/>
    </row>
    <row r="16" spans="2:7" ht="22.5" customHeight="1">
      <c r="B16" s="116"/>
      <c r="C16" s="135" t="s">
        <v>171</v>
      </c>
      <c r="D16" s="154"/>
      <c r="E16" s="158"/>
      <c r="F16" s="183">
        <f>+'บัญชีวัสดุ-ราคา'!K52</f>
        <v>3240</v>
      </c>
      <c r="G16" s="121"/>
    </row>
    <row r="17" spans="2:7" ht="22.5" customHeight="1">
      <c r="B17" s="116"/>
      <c r="C17" s="135" t="s">
        <v>172</v>
      </c>
      <c r="D17" s="154"/>
      <c r="E17" s="158"/>
      <c r="F17" s="183">
        <f>+'บัญชีวัสดุ-ราคา'!K54</f>
        <v>8400</v>
      </c>
      <c r="G17" s="121"/>
    </row>
    <row r="18" spans="2:7" ht="22.5" customHeight="1">
      <c r="B18" s="116">
        <v>4</v>
      </c>
      <c r="C18" s="189" t="s">
        <v>97</v>
      </c>
      <c r="D18" s="154"/>
      <c r="E18" s="158"/>
      <c r="F18" s="183"/>
      <c r="G18" s="121"/>
    </row>
    <row r="19" spans="2:7" ht="22.5" customHeight="1">
      <c r="B19" s="116"/>
      <c r="C19" s="135" t="s">
        <v>173</v>
      </c>
      <c r="D19" s="155"/>
      <c r="E19" s="158"/>
      <c r="F19" s="184">
        <f>+'บัญชีวัสดุ-ราคา'!K61</f>
        <v>646516</v>
      </c>
      <c r="G19" s="124" t="s">
        <v>2</v>
      </c>
    </row>
    <row r="20" spans="2:7" ht="22.5" customHeight="1">
      <c r="B20" s="116"/>
      <c r="C20" s="135" t="s">
        <v>174</v>
      </c>
      <c r="D20" s="155"/>
      <c r="E20" s="158"/>
      <c r="F20" s="183">
        <f>+'บัญชีวัสดุ-ราคา'!K66</f>
        <v>256000</v>
      </c>
      <c r="G20" s="124"/>
    </row>
    <row r="21" spans="2:7" ht="22.5" customHeight="1">
      <c r="B21" s="116"/>
      <c r="C21" s="135" t="s">
        <v>175</v>
      </c>
      <c r="D21" s="155"/>
      <c r="E21" s="158"/>
      <c r="F21" s="183">
        <f>+'บัญชีวัสดุ-ราคา'!K76</f>
        <v>114780</v>
      </c>
      <c r="G21" s="124"/>
    </row>
    <row r="22" spans="2:7" ht="22.5" customHeight="1">
      <c r="B22" s="116">
        <v>5</v>
      </c>
      <c r="C22" s="135" t="s">
        <v>176</v>
      </c>
      <c r="D22" s="155"/>
      <c r="E22" s="158"/>
      <c r="F22" s="183"/>
      <c r="G22" s="124"/>
    </row>
    <row r="23" spans="2:7" ht="22.5" customHeight="1">
      <c r="B23" s="116"/>
      <c r="C23" s="135" t="s">
        <v>177</v>
      </c>
      <c r="D23" s="155"/>
      <c r="E23" s="158"/>
      <c r="F23" s="183">
        <f>+'บัญชีวัสดุ-ราคา'!K92</f>
        <v>561735</v>
      </c>
      <c r="G23" s="124"/>
    </row>
    <row r="24" spans="2:7" ht="22.5" customHeight="1">
      <c r="B24" s="116"/>
      <c r="C24" s="135" t="s">
        <v>178</v>
      </c>
      <c r="D24" s="155"/>
      <c r="E24" s="158"/>
      <c r="F24" s="184">
        <f>+'บัญชีวัสดุ-ราคา'!K102</f>
        <v>81230</v>
      </c>
      <c r="G24" s="124"/>
    </row>
    <row r="25" spans="2:7" ht="22.5" customHeight="1">
      <c r="B25" s="116"/>
      <c r="C25" s="135" t="s">
        <v>179</v>
      </c>
      <c r="D25" s="155"/>
      <c r="E25" s="158"/>
      <c r="F25" s="184">
        <f>+'บัญชีวัสดุ-ราคา'!K115</f>
        <v>232357</v>
      </c>
      <c r="G25" s="124"/>
    </row>
    <row r="26" spans="2:7" ht="22.5" customHeight="1">
      <c r="B26" s="116"/>
      <c r="C26" s="135" t="s">
        <v>180</v>
      </c>
      <c r="D26" s="155"/>
      <c r="E26" s="158"/>
      <c r="F26" s="183">
        <f>+'บัญชีวัสดุ-ราคา'!K125</f>
        <v>19286</v>
      </c>
      <c r="G26" s="124"/>
    </row>
    <row r="27" spans="2:7" ht="22.5" customHeight="1">
      <c r="B27" s="116"/>
      <c r="C27" s="135" t="s">
        <v>181</v>
      </c>
      <c r="D27" s="155"/>
      <c r="E27" s="158"/>
      <c r="F27" s="183">
        <f>+'บัญชีวัสดุ-ราคา'!K130</f>
        <v>48215</v>
      </c>
      <c r="G27" s="124"/>
    </row>
    <row r="28" spans="2:7" ht="22.5" customHeight="1">
      <c r="B28" s="116"/>
      <c r="C28" s="135" t="s">
        <v>182</v>
      </c>
      <c r="D28" s="155"/>
      <c r="E28" s="158"/>
      <c r="F28" s="183">
        <f>+'บัญชีวัสดุ-ราคา'!K136</f>
        <v>17700</v>
      </c>
      <c r="G28" s="124"/>
    </row>
    <row r="29" spans="2:7" ht="22.5" customHeight="1">
      <c r="B29" s="116">
        <v>6</v>
      </c>
      <c r="C29" s="135" t="s">
        <v>140</v>
      </c>
      <c r="D29" s="155"/>
      <c r="E29" s="158"/>
      <c r="F29" s="183">
        <f>+'บัญชีวัสดุ-ราคา'!K142</f>
        <v>111500</v>
      </c>
      <c r="G29" s="124"/>
    </row>
    <row r="30" spans="2:7" ht="22.5" customHeight="1">
      <c r="B30" s="116"/>
      <c r="C30" s="135"/>
      <c r="D30" s="155"/>
      <c r="E30" s="158"/>
      <c r="F30" s="183"/>
      <c r="G30" s="124"/>
    </row>
    <row r="31" spans="2:7" ht="22.5" customHeight="1">
      <c r="B31" s="125" t="s">
        <v>2</v>
      </c>
      <c r="C31" s="126" t="s">
        <v>2</v>
      </c>
      <c r="D31" s="127" t="s">
        <v>30</v>
      </c>
      <c r="E31" s="162"/>
      <c r="F31" s="185">
        <f>SUM(F10:F30)</f>
        <v>2468047</v>
      </c>
      <c r="G31" s="128" t="s">
        <v>2</v>
      </c>
    </row>
    <row r="32" spans="2:7" ht="22.5" customHeight="1">
      <c r="B32" s="118">
        <v>2</v>
      </c>
      <c r="C32" s="119" t="s">
        <v>41</v>
      </c>
      <c r="D32" s="120"/>
      <c r="E32" s="156"/>
      <c r="F32" s="193"/>
      <c r="G32" s="121" t="s">
        <v>21</v>
      </c>
    </row>
    <row r="33" spans="2:7" ht="22.5" customHeight="1">
      <c r="B33" s="116"/>
      <c r="C33" s="120" t="s">
        <v>29</v>
      </c>
      <c r="D33" s="120"/>
      <c r="E33" s="158"/>
      <c r="F33" s="186"/>
      <c r="G33" s="121"/>
    </row>
    <row r="34" spans="2:7" ht="22.5" customHeight="1">
      <c r="B34" s="125" t="s">
        <v>2</v>
      </c>
      <c r="C34" s="129" t="s">
        <v>2</v>
      </c>
      <c r="D34" s="127" t="s">
        <v>31</v>
      </c>
      <c r="E34" s="162"/>
      <c r="F34" s="185">
        <v>0</v>
      </c>
      <c r="G34" s="128"/>
    </row>
    <row r="35" spans="2:7" ht="22.5" customHeight="1">
      <c r="B35" s="118">
        <v>3</v>
      </c>
      <c r="C35" s="119" t="s">
        <v>42</v>
      </c>
      <c r="D35" s="120"/>
      <c r="E35" s="158"/>
      <c r="F35" s="186"/>
      <c r="G35" s="121" t="s">
        <v>2</v>
      </c>
    </row>
    <row r="36" spans="2:7" ht="22.5" customHeight="1">
      <c r="B36" s="116"/>
      <c r="C36" s="120" t="s">
        <v>29</v>
      </c>
      <c r="D36" s="120"/>
      <c r="E36" s="158"/>
      <c r="F36" s="186"/>
      <c r="G36" s="121"/>
    </row>
    <row r="37" spans="2:7" ht="22.5" customHeight="1">
      <c r="B37" s="125" t="s">
        <v>2</v>
      </c>
      <c r="C37" s="126" t="s">
        <v>2</v>
      </c>
      <c r="D37" s="127" t="s">
        <v>32</v>
      </c>
      <c r="E37" s="162"/>
      <c r="F37" s="187">
        <v>0</v>
      </c>
      <c r="G37" s="128" t="s">
        <v>2</v>
      </c>
    </row>
    <row r="38" spans="2:7" ht="22.5" customHeight="1">
      <c r="B38" s="125"/>
      <c r="C38" s="375" t="s">
        <v>33</v>
      </c>
      <c r="D38" s="376"/>
      <c r="E38" s="163"/>
      <c r="F38" s="185">
        <f>+F31+F34+F37</f>
        <v>2468047</v>
      </c>
      <c r="G38" s="131"/>
    </row>
    <row r="39" spans="2:7" ht="22.5" customHeight="1">
      <c r="B39" s="123"/>
      <c r="C39" s="135"/>
      <c r="D39" s="135"/>
      <c r="E39" s="160"/>
      <c r="F39" s="161"/>
      <c r="G39" s="124"/>
    </row>
    <row r="40" spans="2:7" ht="22.5" customHeight="1">
      <c r="B40" s="132"/>
      <c r="C40" s="377" t="s">
        <v>45</v>
      </c>
      <c r="D40" s="378"/>
      <c r="E40" s="156"/>
      <c r="F40" s="157"/>
      <c r="G40" s="133"/>
    </row>
    <row r="41" spans="2:7" ht="22.5" customHeight="1">
      <c r="B41" s="116"/>
      <c r="C41" s="381" t="s">
        <v>34</v>
      </c>
      <c r="D41" s="382"/>
      <c r="E41" s="158"/>
      <c r="F41" s="159"/>
      <c r="G41" s="134"/>
    </row>
    <row r="42" spans="2:7" ht="22.5" customHeight="1">
      <c r="B42" s="116" t="s">
        <v>2</v>
      </c>
      <c r="C42" s="120">
        <v>2.1</v>
      </c>
      <c r="D42" s="120" t="s">
        <v>74</v>
      </c>
      <c r="E42" s="158"/>
      <c r="F42" s="183">
        <f>+'บัญชีวัสดุ-ราคา'!K167</f>
        <v>1908200</v>
      </c>
      <c r="G42" s="121" t="s">
        <v>2</v>
      </c>
    </row>
    <row r="43" spans="2:7" ht="22.5" customHeight="1">
      <c r="B43" s="116" t="s">
        <v>2</v>
      </c>
      <c r="C43" s="122">
        <v>2.2000000000000002</v>
      </c>
      <c r="D43" s="120" t="s">
        <v>83</v>
      </c>
      <c r="E43" s="158"/>
      <c r="F43" s="186">
        <f>+'บัญชีวัสดุ-ราคา'!K170</f>
        <v>206800</v>
      </c>
      <c r="G43" s="121" t="s">
        <v>2</v>
      </c>
    </row>
    <row r="44" spans="2:7" ht="22.5" customHeight="1">
      <c r="B44" s="116" t="s">
        <v>2</v>
      </c>
      <c r="C44" s="122"/>
      <c r="D44" s="120"/>
      <c r="E44" s="158"/>
      <c r="F44" s="186"/>
      <c r="G44" s="121" t="s">
        <v>2</v>
      </c>
    </row>
    <row r="45" spans="2:7" ht="22.5" customHeight="1">
      <c r="B45" s="125"/>
      <c r="C45" s="375" t="s">
        <v>35</v>
      </c>
      <c r="D45" s="376"/>
      <c r="E45" s="163"/>
      <c r="F45" s="185">
        <f>SUM(F42:F44)</f>
        <v>2115000</v>
      </c>
      <c r="G45" s="131" t="s">
        <v>2</v>
      </c>
    </row>
    <row r="46" spans="2:7" ht="22.5" customHeight="1">
      <c r="B46" s="132"/>
      <c r="C46" s="377" t="s">
        <v>46</v>
      </c>
      <c r="D46" s="378"/>
      <c r="E46" s="156"/>
      <c r="F46" s="157"/>
      <c r="G46" s="133"/>
    </row>
    <row r="47" spans="2:7" ht="22.5" customHeight="1">
      <c r="B47" s="116"/>
      <c r="C47" s="379" t="s">
        <v>43</v>
      </c>
      <c r="D47" s="380"/>
      <c r="E47" s="158"/>
      <c r="F47" s="159"/>
      <c r="G47" s="134"/>
    </row>
    <row r="48" spans="2:7" ht="22.5" customHeight="1">
      <c r="B48" s="123"/>
      <c r="C48" s="135">
        <v>3.1</v>
      </c>
      <c r="D48" s="135" t="s">
        <v>160</v>
      </c>
      <c r="E48" s="160"/>
      <c r="F48" s="188">
        <f>+'บัญชีวัสดุ-ราคา'!K177</f>
        <v>41000</v>
      </c>
      <c r="G48" s="124"/>
    </row>
    <row r="49" spans="2:7" ht="22.5" customHeight="1">
      <c r="B49" s="125"/>
      <c r="C49" s="375" t="s">
        <v>36</v>
      </c>
      <c r="D49" s="376"/>
      <c r="E49" s="163"/>
      <c r="F49" s="185">
        <f>SUM(F48:F48)</f>
        <v>41000</v>
      </c>
      <c r="G49" s="130"/>
    </row>
    <row r="50" spans="2:7" ht="22.5" customHeight="1">
      <c r="B50" s="123"/>
      <c r="C50" s="135"/>
      <c r="D50" s="135"/>
      <c r="E50" s="160"/>
      <c r="F50" s="161"/>
      <c r="G50" s="124"/>
    </row>
    <row r="51" spans="2:7" ht="22.5" customHeight="1">
      <c r="B51" s="123"/>
      <c r="C51" s="135"/>
      <c r="D51" s="135"/>
      <c r="E51" s="160"/>
      <c r="F51" s="161"/>
      <c r="G51" s="124"/>
    </row>
    <row r="52" spans="2:7" ht="22.5" customHeight="1">
      <c r="B52" s="123"/>
      <c r="C52" s="135"/>
      <c r="D52" s="135"/>
      <c r="E52" s="160"/>
      <c r="F52" s="161">
        <f>+F38+F45+F49</f>
        <v>4624047</v>
      </c>
      <c r="G52" s="124"/>
    </row>
    <row r="53" spans="2:7" ht="22.5" customHeight="1">
      <c r="B53" s="123"/>
      <c r="C53" s="135"/>
      <c r="D53" s="135"/>
      <c r="E53" s="160"/>
      <c r="F53" s="161"/>
      <c r="G53" s="124"/>
    </row>
    <row r="54" spans="2:7" ht="22.5" customHeight="1">
      <c r="B54" s="123"/>
      <c r="C54" s="135"/>
      <c r="D54" s="135"/>
      <c r="E54" s="160"/>
      <c r="F54" s="161"/>
      <c r="G54" s="124"/>
    </row>
    <row r="55" spans="2:7" ht="22.5" customHeight="1">
      <c r="B55" s="123"/>
      <c r="C55" s="135"/>
      <c r="D55" s="135"/>
      <c r="E55" s="160"/>
      <c r="F55" s="161"/>
      <c r="G55" s="124"/>
    </row>
    <row r="56" spans="2:7" ht="22.5" customHeight="1">
      <c r="B56" s="123"/>
      <c r="C56" s="135"/>
      <c r="D56" s="135"/>
      <c r="E56" s="160"/>
      <c r="F56" s="161"/>
      <c r="G56" s="124"/>
    </row>
    <row r="57" spans="2:7" ht="22.5" customHeight="1">
      <c r="B57" s="123"/>
      <c r="C57" s="135"/>
      <c r="D57" s="135"/>
      <c r="E57" s="160"/>
      <c r="F57" s="161"/>
      <c r="G57" s="124"/>
    </row>
    <row r="58" spans="2:7" ht="22.5" customHeight="1">
      <c r="B58" s="123"/>
      <c r="C58" s="135"/>
      <c r="D58" s="135"/>
      <c r="E58" s="160"/>
      <c r="F58" s="161"/>
      <c r="G58" s="124"/>
    </row>
    <row r="59" spans="2:7" ht="22.5" customHeight="1">
      <c r="B59" s="123"/>
      <c r="C59" s="135"/>
      <c r="D59" s="135"/>
      <c r="E59" s="160"/>
      <c r="F59" s="161"/>
      <c r="G59" s="124"/>
    </row>
    <row r="60" spans="2:7" ht="22.5" customHeight="1">
      <c r="B60" s="123"/>
      <c r="C60" s="135"/>
      <c r="D60" s="135"/>
      <c r="E60" s="160"/>
      <c r="F60" s="161"/>
      <c r="G60" s="124"/>
    </row>
    <row r="61" spans="2:7" ht="22.5" customHeight="1">
      <c r="B61" s="123"/>
      <c r="C61" s="135"/>
      <c r="D61" s="135"/>
      <c r="E61" s="160"/>
      <c r="F61" s="161"/>
      <c r="G61" s="124"/>
    </row>
    <row r="62" spans="2:7" ht="22.5" customHeight="1">
      <c r="B62" s="123"/>
      <c r="C62" s="135"/>
      <c r="D62" s="135"/>
      <c r="E62" s="160"/>
      <c r="F62" s="161"/>
      <c r="G62" s="124"/>
    </row>
    <row r="63" spans="2:7" ht="22.5" customHeight="1">
      <c r="B63" s="123"/>
      <c r="C63" s="135"/>
      <c r="D63" s="135"/>
      <c r="E63" s="160"/>
      <c r="F63" s="161"/>
      <c r="G63" s="124"/>
    </row>
    <row r="64" spans="2:7" ht="22.5" customHeight="1">
      <c r="B64" s="123"/>
      <c r="C64" s="135"/>
      <c r="D64" s="135"/>
      <c r="E64" s="160"/>
      <c r="F64" s="161"/>
      <c r="G64" s="124"/>
    </row>
    <row r="65" spans="2:7" ht="22.5" customHeight="1">
      <c r="B65" s="123"/>
      <c r="C65" s="135"/>
      <c r="D65" s="135"/>
      <c r="E65" s="160"/>
      <c r="F65" s="161"/>
      <c r="G65" s="124"/>
    </row>
    <row r="66" spans="2:7" ht="22.5" customHeight="1">
      <c r="B66" s="123"/>
      <c r="C66" s="135"/>
      <c r="D66" s="135"/>
      <c r="E66" s="160"/>
      <c r="F66" s="161"/>
      <c r="G66" s="124"/>
    </row>
    <row r="67" spans="2:7" ht="22.5" customHeight="1">
      <c r="B67" s="123"/>
      <c r="C67" s="135"/>
      <c r="D67" s="135"/>
      <c r="E67" s="160"/>
      <c r="F67" s="161"/>
      <c r="G67" s="124"/>
    </row>
    <row r="68" spans="2:7" ht="22.5" customHeight="1">
      <c r="B68" s="123"/>
      <c r="C68" s="135"/>
      <c r="D68" s="135"/>
      <c r="E68" s="160"/>
      <c r="F68" s="161"/>
      <c r="G68" s="124"/>
    </row>
    <row r="69" spans="2:7" ht="22.5" customHeight="1">
      <c r="B69" s="123"/>
      <c r="C69" s="135"/>
      <c r="D69" s="135"/>
      <c r="E69" s="160"/>
      <c r="F69" s="161"/>
      <c r="G69" s="124"/>
    </row>
    <row r="70" spans="2:7" ht="22.5" customHeight="1">
      <c r="B70" s="136"/>
      <c r="C70" s="137"/>
      <c r="D70" s="137"/>
      <c r="E70" s="164"/>
      <c r="F70" s="165"/>
      <c r="G70" s="138"/>
    </row>
  </sheetData>
  <mergeCells count="15">
    <mergeCell ref="B2:G2"/>
    <mergeCell ref="C7:D7"/>
    <mergeCell ref="B5:B6"/>
    <mergeCell ref="C5:D6"/>
    <mergeCell ref="G5:G6"/>
    <mergeCell ref="F4:G4"/>
    <mergeCell ref="E5:F6"/>
    <mergeCell ref="F3:G3"/>
    <mergeCell ref="C38:D38"/>
    <mergeCell ref="C46:D46"/>
    <mergeCell ref="C47:D47"/>
    <mergeCell ref="C49:D49"/>
    <mergeCell ref="C40:D40"/>
    <mergeCell ref="C41:D41"/>
    <mergeCell ref="C45:D45"/>
  </mergeCells>
  <phoneticPr fontId="0" type="noConversion"/>
  <printOptions horizontalCentered="1"/>
  <pageMargins left="0.23622047244094491" right="0.15748031496062992" top="0.6692913385826772" bottom="0.43307086614173229" header="0.47244094488188981" footer="0.35433070866141736"/>
  <pageSetup paperSize="9" scale="87" orientation="portrait" r:id="rId1"/>
  <headerFooter alignWithMargins="0">
    <oddHeader>&amp;R&amp;"TH SarabunPSK,Regular"&amp;14แบบ ปร.4  แผ่นที่ &amp;P/6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97"/>
  <sheetViews>
    <sheetView showGridLines="0" view="pageBreakPreview" topLeftCell="A188" zoomScale="130" zoomScaleNormal="25" zoomScaleSheetLayoutView="130" workbookViewId="0">
      <selection activeCell="D197" sqref="D197"/>
    </sheetView>
  </sheetViews>
  <sheetFormatPr defaultColWidth="9.1640625" defaultRowHeight="18.75"/>
  <cols>
    <col min="1" max="1" width="4.1640625" style="201" customWidth="1"/>
    <col min="2" max="2" width="5.83203125" style="233" customWidth="1"/>
    <col min="3" max="3" width="9.5" style="201" customWidth="1"/>
    <col min="4" max="4" width="41.1640625" style="201" customWidth="1"/>
    <col min="5" max="5" width="7.5" style="233" customWidth="1"/>
    <col min="6" max="6" width="8.83203125" style="234" customWidth="1"/>
    <col min="7" max="7" width="12.83203125" style="238" customWidth="1"/>
    <col min="8" max="8" width="14.33203125" style="238" customWidth="1"/>
    <col min="9" max="9" width="13" style="238" customWidth="1"/>
    <col min="10" max="10" width="13.33203125" style="238" customWidth="1"/>
    <col min="11" max="11" width="14.6640625" style="238" customWidth="1"/>
    <col min="12" max="12" width="11.1640625" style="203" customWidth="1"/>
    <col min="13" max="13" width="9.33203125" style="200" customWidth="1"/>
    <col min="14" max="14" width="16.5" style="200" customWidth="1"/>
    <col min="15" max="15" width="38" style="201" customWidth="1"/>
    <col min="16" max="16" width="8.5" style="201" customWidth="1"/>
    <col min="17" max="17" width="11.6640625" style="201" customWidth="1"/>
    <col min="18" max="18" width="10.83203125" style="202" customWidth="1"/>
    <col min="19" max="19" width="10.5" style="202" customWidth="1"/>
    <col min="20" max="20" width="10.5" style="203" customWidth="1"/>
    <col min="21" max="21" width="14.5" style="202" customWidth="1"/>
    <col min="22" max="16384" width="9.1640625" style="201"/>
  </cols>
  <sheetData>
    <row r="1" spans="2:21" ht="21">
      <c r="B1" s="398" t="s">
        <v>58</v>
      </c>
      <c r="C1" s="398"/>
      <c r="D1" s="398"/>
      <c r="E1" s="398"/>
      <c r="F1" s="398"/>
      <c r="G1" s="398"/>
      <c r="H1" s="398"/>
      <c r="I1" s="398"/>
      <c r="J1" s="398"/>
      <c r="K1" s="398"/>
      <c r="L1" s="198"/>
      <c r="M1" s="199"/>
    </row>
    <row r="2" spans="2:21" ht="22.5" customHeight="1">
      <c r="B2" s="204" t="s">
        <v>0</v>
      </c>
      <c r="C2" s="205"/>
      <c r="D2" s="396" t="s">
        <v>162</v>
      </c>
      <c r="E2" s="397"/>
      <c r="F2" s="397"/>
      <c r="G2" s="397"/>
      <c r="H2" s="397"/>
      <c r="I2" s="206" t="s">
        <v>37</v>
      </c>
      <c r="J2" s="399"/>
      <c r="K2" s="400"/>
      <c r="L2" s="207"/>
      <c r="R2" s="201"/>
      <c r="S2" s="201"/>
      <c r="T2" s="201"/>
      <c r="U2" s="201"/>
    </row>
    <row r="3" spans="2:21" ht="22.5" customHeight="1">
      <c r="B3" s="208" t="s">
        <v>3</v>
      </c>
      <c r="C3" s="209"/>
      <c r="D3" s="210" t="s">
        <v>73</v>
      </c>
      <c r="E3" s="211"/>
      <c r="F3" s="212"/>
      <c r="G3" s="213"/>
      <c r="H3" s="214"/>
      <c r="I3" s="215" t="s">
        <v>4</v>
      </c>
      <c r="J3" s="405" t="s">
        <v>153</v>
      </c>
      <c r="K3" s="406"/>
      <c r="L3" s="216"/>
      <c r="R3" s="201"/>
      <c r="S3" s="201"/>
      <c r="T3" s="201"/>
      <c r="U3" s="201"/>
    </row>
    <row r="4" spans="2:21" ht="22.5" customHeight="1">
      <c r="B4" s="208" t="s">
        <v>38</v>
      </c>
      <c r="C4" s="209"/>
      <c r="D4" s="217"/>
      <c r="E4" s="218"/>
      <c r="F4" s="219" t="s">
        <v>203</v>
      </c>
      <c r="G4" s="220"/>
      <c r="H4" s="221"/>
      <c r="I4" s="222" t="s">
        <v>5</v>
      </c>
      <c r="J4" s="358">
        <v>2000</v>
      </c>
      <c r="K4" s="223" t="s">
        <v>6</v>
      </c>
      <c r="L4" s="224"/>
      <c r="R4" s="201"/>
      <c r="S4" s="201"/>
      <c r="T4" s="201"/>
      <c r="U4" s="201"/>
    </row>
    <row r="5" spans="2:21" ht="22.5" customHeight="1">
      <c r="B5" s="225" t="s">
        <v>57</v>
      </c>
      <c r="C5" s="209"/>
      <c r="D5" s="217"/>
      <c r="E5" s="218"/>
      <c r="F5" s="219" t="s">
        <v>204</v>
      </c>
      <c r="G5" s="220"/>
      <c r="H5" s="221"/>
      <c r="I5" s="222" t="s">
        <v>7</v>
      </c>
      <c r="J5" s="358">
        <v>1</v>
      </c>
      <c r="K5" s="223" t="s">
        <v>8</v>
      </c>
      <c r="L5" s="224"/>
      <c r="R5" s="201"/>
      <c r="S5" s="201"/>
      <c r="T5" s="201"/>
      <c r="U5" s="201"/>
    </row>
    <row r="6" spans="2:21" ht="22.5" customHeight="1">
      <c r="B6" s="226" t="s">
        <v>9</v>
      </c>
      <c r="C6" s="227"/>
      <c r="D6" s="228" t="s">
        <v>2</v>
      </c>
      <c r="E6" s="229" t="s">
        <v>2</v>
      </c>
      <c r="F6" s="403" t="s">
        <v>55</v>
      </c>
      <c r="G6" s="401"/>
      <c r="H6" s="404"/>
      <c r="I6" s="230"/>
      <c r="J6" s="401"/>
      <c r="K6" s="402"/>
      <c r="L6" s="224"/>
      <c r="O6" s="202"/>
      <c r="R6" s="201"/>
      <c r="S6" s="201"/>
      <c r="T6" s="201"/>
      <c r="U6" s="201"/>
    </row>
    <row r="7" spans="2:21" ht="6" customHeight="1">
      <c r="B7" s="231"/>
      <c r="C7" s="200"/>
      <c r="D7" s="232"/>
      <c r="G7" s="235"/>
      <c r="H7" s="236"/>
      <c r="I7" s="235"/>
      <c r="J7" s="237"/>
      <c r="R7" s="201"/>
      <c r="S7" s="201"/>
      <c r="T7" s="201"/>
      <c r="U7" s="201"/>
    </row>
    <row r="8" spans="2:21" ht="22.5" customHeight="1">
      <c r="B8" s="239" t="s">
        <v>10</v>
      </c>
      <c r="C8" s="240" t="s">
        <v>12</v>
      </c>
      <c r="D8" s="240"/>
      <c r="E8" s="239" t="s">
        <v>13</v>
      </c>
      <c r="F8" s="241" t="s">
        <v>14</v>
      </c>
      <c r="G8" s="242" t="s">
        <v>15</v>
      </c>
      <c r="H8" s="243"/>
      <c r="I8" s="244" t="s">
        <v>16</v>
      </c>
      <c r="J8" s="245"/>
      <c r="K8" s="246" t="s">
        <v>17</v>
      </c>
      <c r="L8" s="233"/>
      <c r="R8" s="201"/>
      <c r="S8" s="201"/>
      <c r="T8" s="201"/>
      <c r="U8" s="201"/>
    </row>
    <row r="9" spans="2:21" ht="22.5" customHeight="1">
      <c r="B9" s="247" t="s">
        <v>2</v>
      </c>
      <c r="C9" s="248"/>
      <c r="D9" s="248"/>
      <c r="E9" s="247"/>
      <c r="F9" s="249"/>
      <c r="G9" s="250" t="s">
        <v>18</v>
      </c>
      <c r="H9" s="251" t="s">
        <v>19</v>
      </c>
      <c r="I9" s="250" t="s">
        <v>18</v>
      </c>
      <c r="J9" s="251" t="s">
        <v>19</v>
      </c>
      <c r="K9" s="252"/>
      <c r="L9" s="253"/>
      <c r="R9" s="201"/>
      <c r="S9" s="201"/>
      <c r="T9" s="201"/>
      <c r="U9" s="201"/>
    </row>
    <row r="10" spans="2:21" ht="22.5" customHeight="1">
      <c r="B10" s="254"/>
      <c r="C10" s="255" t="s">
        <v>44</v>
      </c>
      <c r="D10" s="256"/>
      <c r="E10" s="257"/>
      <c r="F10" s="258"/>
      <c r="G10" s="259" t="s">
        <v>2</v>
      </c>
      <c r="H10" s="260"/>
      <c r="I10" s="261"/>
      <c r="J10" s="260"/>
      <c r="K10" s="260"/>
      <c r="L10" s="262"/>
      <c r="N10" s="263"/>
      <c r="R10" s="201"/>
      <c r="S10" s="201"/>
      <c r="T10" s="201"/>
      <c r="U10" s="201"/>
    </row>
    <row r="11" spans="2:21" ht="22.5" customHeight="1">
      <c r="B11" s="254"/>
      <c r="C11" s="255" t="s">
        <v>70</v>
      </c>
      <c r="D11" s="256"/>
      <c r="E11" s="257"/>
      <c r="F11" s="258"/>
      <c r="G11" s="259" t="s">
        <v>2</v>
      </c>
      <c r="H11" s="260"/>
      <c r="I11" s="261"/>
      <c r="J11" s="260"/>
      <c r="K11" s="260"/>
      <c r="L11" s="262"/>
      <c r="N11" s="263"/>
      <c r="R11" s="201"/>
      <c r="S11" s="201"/>
      <c r="T11" s="201"/>
      <c r="U11" s="201"/>
    </row>
    <row r="12" spans="2:21" ht="22.5" customHeight="1">
      <c r="B12" s="254"/>
      <c r="C12" s="255" t="s">
        <v>29</v>
      </c>
      <c r="D12" s="256"/>
      <c r="E12" s="257"/>
      <c r="F12" s="258"/>
      <c r="G12" s="259"/>
      <c r="H12" s="260"/>
      <c r="I12" s="261"/>
      <c r="J12" s="260"/>
      <c r="K12" s="260"/>
      <c r="L12" s="262"/>
      <c r="N12" s="263"/>
      <c r="R12" s="201"/>
      <c r="S12" s="201"/>
      <c r="T12" s="201"/>
      <c r="U12" s="201"/>
    </row>
    <row r="13" spans="2:21" s="274" customFormat="1" ht="22.5" customHeight="1">
      <c r="B13" s="264">
        <v>1</v>
      </c>
      <c r="C13" s="265" t="s">
        <v>74</v>
      </c>
      <c r="D13" s="266"/>
      <c r="E13" s="267"/>
      <c r="F13" s="268"/>
      <c r="G13" s="269"/>
      <c r="H13" s="270"/>
      <c r="I13" s="271"/>
      <c r="J13" s="272"/>
      <c r="K13" s="270"/>
      <c r="L13" s="273"/>
      <c r="M13" s="232"/>
      <c r="N13" s="232"/>
    </row>
    <row r="14" spans="2:21" s="274" customFormat="1" ht="22.5" customHeight="1">
      <c r="B14" s="267"/>
      <c r="C14" s="265" t="s">
        <v>75</v>
      </c>
      <c r="D14" s="275"/>
      <c r="E14" s="267"/>
      <c r="F14" s="276"/>
      <c r="G14" s="272"/>
      <c r="H14" s="272"/>
      <c r="I14" s="272"/>
      <c r="J14" s="272"/>
      <c r="K14" s="272"/>
      <c r="L14" s="273"/>
      <c r="M14" s="232"/>
      <c r="N14" s="232"/>
    </row>
    <row r="15" spans="2:21" ht="22.5" customHeight="1">
      <c r="B15" s="257"/>
      <c r="C15" s="277" t="s">
        <v>76</v>
      </c>
      <c r="D15" s="278"/>
      <c r="E15" s="257"/>
      <c r="F15" s="279"/>
      <c r="G15" s="260"/>
      <c r="H15" s="260"/>
      <c r="I15" s="260"/>
      <c r="J15" s="260"/>
      <c r="K15" s="260"/>
      <c r="M15" s="280"/>
      <c r="R15" s="201"/>
      <c r="S15" s="201"/>
      <c r="T15" s="201"/>
      <c r="U15" s="201"/>
    </row>
    <row r="16" spans="2:21" ht="22.5" customHeight="1">
      <c r="B16" s="257"/>
      <c r="C16" s="277" t="s">
        <v>77</v>
      </c>
      <c r="D16" s="278"/>
      <c r="E16" s="257" t="s">
        <v>185</v>
      </c>
      <c r="F16" s="279">
        <v>1</v>
      </c>
      <c r="G16" s="260">
        <v>0</v>
      </c>
      <c r="H16" s="260">
        <f>+F16*G16</f>
        <v>0</v>
      </c>
      <c r="I16" s="260">
        <v>15000</v>
      </c>
      <c r="J16" s="260">
        <f>+I16*F16</f>
        <v>15000</v>
      </c>
      <c r="K16" s="260">
        <f>+H16+J16</f>
        <v>15000</v>
      </c>
      <c r="L16" s="262"/>
      <c r="N16" s="263"/>
      <c r="O16" s="361"/>
      <c r="R16" s="201"/>
      <c r="S16" s="201"/>
      <c r="T16" s="201"/>
      <c r="U16" s="201"/>
    </row>
    <row r="17" spans="2:21" s="274" customFormat="1" ht="22.5" customHeight="1">
      <c r="B17" s="267"/>
      <c r="C17" s="277" t="s">
        <v>78</v>
      </c>
      <c r="D17" s="281"/>
      <c r="E17" s="257"/>
      <c r="F17" s="279"/>
      <c r="G17" s="260"/>
      <c r="H17" s="260">
        <f t="shared" ref="H17:H22" si="0">+F17*G17</f>
        <v>0</v>
      </c>
      <c r="I17" s="260"/>
      <c r="J17" s="260">
        <f t="shared" ref="J17:J22" si="1">+I17*F17</f>
        <v>0</v>
      </c>
      <c r="K17" s="260">
        <f t="shared" ref="K17:K22" si="2">+H17+J17</f>
        <v>0</v>
      </c>
      <c r="L17" s="282"/>
      <c r="M17" s="232"/>
      <c r="N17" s="283"/>
      <c r="O17" s="361"/>
    </row>
    <row r="18" spans="2:21" ht="22.5" customHeight="1">
      <c r="B18" s="257"/>
      <c r="C18" s="277" t="s">
        <v>79</v>
      </c>
      <c r="D18" s="284"/>
      <c r="E18" s="257" t="s">
        <v>185</v>
      </c>
      <c r="F18" s="279">
        <v>2</v>
      </c>
      <c r="G18" s="260">
        <v>0</v>
      </c>
      <c r="H18" s="260">
        <f t="shared" si="0"/>
        <v>0</v>
      </c>
      <c r="I18" s="260">
        <v>20000</v>
      </c>
      <c r="J18" s="260">
        <f t="shared" si="1"/>
        <v>40000</v>
      </c>
      <c r="K18" s="260">
        <f t="shared" si="2"/>
        <v>40000</v>
      </c>
      <c r="L18" s="262"/>
      <c r="N18" s="263"/>
      <c r="O18" s="361"/>
      <c r="R18" s="201"/>
      <c r="S18" s="201"/>
      <c r="T18" s="201"/>
      <c r="U18" s="201"/>
    </row>
    <row r="19" spans="2:21" ht="22.5" customHeight="1">
      <c r="B19" s="257"/>
      <c r="C19" s="277" t="s">
        <v>80</v>
      </c>
      <c r="D19" s="285"/>
      <c r="E19" s="257" t="s">
        <v>185</v>
      </c>
      <c r="F19" s="279">
        <v>1</v>
      </c>
      <c r="G19" s="260">
        <v>0</v>
      </c>
      <c r="H19" s="260">
        <f t="shared" si="0"/>
        <v>0</v>
      </c>
      <c r="I19" s="260">
        <v>12000</v>
      </c>
      <c r="J19" s="260">
        <f t="shared" si="1"/>
        <v>12000</v>
      </c>
      <c r="K19" s="260">
        <f t="shared" si="2"/>
        <v>12000</v>
      </c>
      <c r="L19" s="262"/>
      <c r="N19" s="263"/>
      <c r="O19" s="361"/>
      <c r="R19" s="201"/>
      <c r="S19" s="201"/>
      <c r="T19" s="201"/>
      <c r="U19" s="201"/>
    </row>
    <row r="20" spans="2:21" ht="22.5" customHeight="1">
      <c r="B20" s="257"/>
      <c r="C20" s="277" t="s">
        <v>81</v>
      </c>
      <c r="D20" s="284"/>
      <c r="E20" s="257" t="s">
        <v>185</v>
      </c>
      <c r="F20" s="279">
        <v>2</v>
      </c>
      <c r="G20" s="260">
        <v>0</v>
      </c>
      <c r="H20" s="260">
        <f t="shared" si="0"/>
        <v>0</v>
      </c>
      <c r="I20" s="260">
        <v>15000</v>
      </c>
      <c r="J20" s="260">
        <f t="shared" si="1"/>
        <v>30000</v>
      </c>
      <c r="K20" s="260">
        <f t="shared" si="2"/>
        <v>30000</v>
      </c>
      <c r="L20" s="201"/>
      <c r="N20" s="263"/>
      <c r="O20" s="361"/>
      <c r="R20" s="201"/>
      <c r="S20" s="201"/>
      <c r="T20" s="201"/>
      <c r="U20" s="201"/>
    </row>
    <row r="21" spans="2:21" ht="22.5" customHeight="1">
      <c r="B21" s="257"/>
      <c r="C21" s="277" t="s">
        <v>84</v>
      </c>
      <c r="D21" s="284"/>
      <c r="E21" s="257" t="s">
        <v>150</v>
      </c>
      <c r="F21" s="279">
        <v>1</v>
      </c>
      <c r="G21" s="260">
        <v>30000</v>
      </c>
      <c r="H21" s="260">
        <f t="shared" si="0"/>
        <v>30000</v>
      </c>
      <c r="I21" s="260">
        <f>+G21*0.2</f>
        <v>6000</v>
      </c>
      <c r="J21" s="260">
        <f t="shared" si="1"/>
        <v>6000</v>
      </c>
      <c r="K21" s="260">
        <f t="shared" si="2"/>
        <v>36000</v>
      </c>
      <c r="L21" s="262"/>
      <c r="N21" s="263"/>
      <c r="O21" s="361"/>
      <c r="Q21" s="262"/>
      <c r="R21" s="201"/>
      <c r="S21" s="262"/>
      <c r="T21" s="262"/>
      <c r="U21" s="201"/>
    </row>
    <row r="22" spans="2:21" ht="22.5" customHeight="1">
      <c r="B22" s="257"/>
      <c r="C22" s="277" t="s">
        <v>82</v>
      </c>
      <c r="D22" s="284"/>
      <c r="E22" s="257" t="s">
        <v>185</v>
      </c>
      <c r="F22" s="279">
        <v>3</v>
      </c>
      <c r="G22" s="260">
        <v>4700</v>
      </c>
      <c r="H22" s="260">
        <f t="shared" si="0"/>
        <v>14100</v>
      </c>
      <c r="I22" s="260">
        <v>200</v>
      </c>
      <c r="J22" s="260">
        <f t="shared" si="1"/>
        <v>600</v>
      </c>
      <c r="K22" s="260">
        <f t="shared" si="2"/>
        <v>14700</v>
      </c>
      <c r="N22" s="263"/>
      <c r="O22" s="361"/>
      <c r="R22" s="201"/>
      <c r="S22" s="201"/>
      <c r="T22" s="234"/>
      <c r="U22" s="201"/>
    </row>
    <row r="23" spans="2:21" ht="22.5" customHeight="1">
      <c r="B23" s="257"/>
      <c r="C23" s="284"/>
      <c r="D23" s="281" t="s">
        <v>17</v>
      </c>
      <c r="E23" s="257"/>
      <c r="F23" s="279"/>
      <c r="G23" s="260"/>
      <c r="H23" s="272">
        <f>SUM(H16:H22)</f>
        <v>44100</v>
      </c>
      <c r="I23" s="272"/>
      <c r="J23" s="272">
        <f>SUM(J16:J22)</f>
        <v>103600</v>
      </c>
      <c r="K23" s="272">
        <f>SUM(K16:K22)</f>
        <v>147700</v>
      </c>
      <c r="L23" s="262"/>
      <c r="N23" s="263"/>
      <c r="O23" s="361"/>
      <c r="R23" s="201"/>
      <c r="S23" s="201"/>
      <c r="T23" s="201"/>
      <c r="U23" s="201"/>
    </row>
    <row r="24" spans="2:21" s="274" customFormat="1" ht="22.5" customHeight="1">
      <c r="B24" s="267">
        <v>2</v>
      </c>
      <c r="C24" s="286" t="s">
        <v>85</v>
      </c>
      <c r="D24" s="287"/>
      <c r="E24" s="267"/>
      <c r="F24" s="276"/>
      <c r="G24" s="272"/>
      <c r="H24" s="272"/>
      <c r="I24" s="272"/>
      <c r="J24" s="272"/>
      <c r="K24" s="272"/>
      <c r="L24" s="282"/>
      <c r="M24" s="232"/>
      <c r="N24" s="283"/>
      <c r="O24" s="361"/>
    </row>
    <row r="25" spans="2:21" ht="22.5" customHeight="1">
      <c r="B25" s="257">
        <v>2.1</v>
      </c>
      <c r="C25" s="284" t="s">
        <v>86</v>
      </c>
      <c r="D25" s="288"/>
      <c r="E25" s="257"/>
      <c r="F25" s="279"/>
      <c r="G25" s="260"/>
      <c r="H25" s="260"/>
      <c r="I25" s="260"/>
      <c r="J25" s="260"/>
      <c r="K25" s="260"/>
      <c r="L25" s="262"/>
      <c r="N25" s="263"/>
      <c r="O25" s="361"/>
      <c r="R25" s="201"/>
      <c r="S25" s="201"/>
      <c r="T25" s="201"/>
      <c r="U25" s="201"/>
    </row>
    <row r="26" spans="2:21" s="274" customFormat="1" ht="22.5" customHeight="1">
      <c r="B26" s="289"/>
      <c r="C26" s="284" t="s">
        <v>190</v>
      </c>
      <c r="D26" s="285"/>
      <c r="E26" s="257" t="s">
        <v>186</v>
      </c>
      <c r="F26" s="279">
        <v>36</v>
      </c>
      <c r="G26" s="260">
        <v>672</v>
      </c>
      <c r="H26" s="260">
        <f t="shared" ref="H26:H31" si="3">+F26*G26</f>
        <v>24192</v>
      </c>
      <c r="I26" s="260">
        <v>165</v>
      </c>
      <c r="J26" s="260">
        <f t="shared" ref="J26:J31" si="4">+I26*F26</f>
        <v>5940</v>
      </c>
      <c r="K26" s="260">
        <f t="shared" ref="K26:K31" si="5">+H26+J26</f>
        <v>30132</v>
      </c>
      <c r="L26" s="282"/>
      <c r="M26" s="263"/>
      <c r="N26" s="263"/>
      <c r="O26" s="361"/>
    </row>
    <row r="27" spans="2:21" s="274" customFormat="1" ht="22.5" customHeight="1">
      <c r="B27" s="289"/>
      <c r="C27" s="284" t="s">
        <v>189</v>
      </c>
      <c r="D27" s="290"/>
      <c r="E27" s="257" t="s">
        <v>186</v>
      </c>
      <c r="F27" s="279">
        <v>66</v>
      </c>
      <c r="G27" s="260">
        <v>384</v>
      </c>
      <c r="H27" s="260">
        <f t="shared" si="3"/>
        <v>25344</v>
      </c>
      <c r="I27" s="260">
        <v>94</v>
      </c>
      <c r="J27" s="260">
        <f t="shared" si="4"/>
        <v>6204</v>
      </c>
      <c r="K27" s="260">
        <f t="shared" si="5"/>
        <v>31548</v>
      </c>
      <c r="L27" s="282"/>
      <c r="M27" s="263"/>
      <c r="N27" s="263"/>
      <c r="O27" s="361"/>
    </row>
    <row r="28" spans="2:21" ht="22.5" customHeight="1">
      <c r="B28" s="254"/>
      <c r="C28" s="284" t="s">
        <v>188</v>
      </c>
      <c r="D28" s="290"/>
      <c r="E28" s="257" t="s">
        <v>186</v>
      </c>
      <c r="F28" s="279">
        <v>36</v>
      </c>
      <c r="G28" s="260">
        <v>269</v>
      </c>
      <c r="H28" s="260">
        <f t="shared" si="3"/>
        <v>9684</v>
      </c>
      <c r="I28" s="260">
        <v>66</v>
      </c>
      <c r="J28" s="260">
        <f t="shared" si="4"/>
        <v>2376</v>
      </c>
      <c r="K28" s="260">
        <f t="shared" si="5"/>
        <v>12060</v>
      </c>
      <c r="L28" s="262"/>
      <c r="M28" s="263"/>
      <c r="N28" s="263"/>
      <c r="O28" s="361"/>
      <c r="R28" s="201"/>
      <c r="S28" s="201"/>
      <c r="T28" s="201"/>
      <c r="U28" s="201"/>
    </row>
    <row r="29" spans="2:21" ht="22.5" customHeight="1">
      <c r="B29" s="254"/>
      <c r="C29" s="284" t="s">
        <v>187</v>
      </c>
      <c r="D29" s="290"/>
      <c r="E29" s="257" t="s">
        <v>186</v>
      </c>
      <c r="F29" s="279">
        <v>66</v>
      </c>
      <c r="G29" s="260">
        <v>205</v>
      </c>
      <c r="H29" s="260">
        <f t="shared" si="3"/>
        <v>13530</v>
      </c>
      <c r="I29" s="260">
        <v>54</v>
      </c>
      <c r="J29" s="260">
        <f t="shared" si="4"/>
        <v>3564</v>
      </c>
      <c r="K29" s="260">
        <f t="shared" si="5"/>
        <v>17094</v>
      </c>
      <c r="L29" s="262"/>
      <c r="M29" s="263"/>
      <c r="N29" s="263"/>
      <c r="O29" s="361"/>
      <c r="R29" s="201"/>
      <c r="S29" s="201"/>
      <c r="T29" s="201"/>
      <c r="U29" s="201"/>
    </row>
    <row r="30" spans="2:21" ht="22.5" customHeight="1">
      <c r="B30" s="254"/>
      <c r="C30" s="284" t="s">
        <v>87</v>
      </c>
      <c r="D30" s="290"/>
      <c r="E30" s="257" t="s">
        <v>150</v>
      </c>
      <c r="F30" s="279">
        <v>1</v>
      </c>
      <c r="G30" s="260">
        <f>ROUNDDOWN(SUM(H26:H29)*0.2,-3)</f>
        <v>14000</v>
      </c>
      <c r="H30" s="260">
        <f t="shared" si="3"/>
        <v>14000</v>
      </c>
      <c r="I30" s="260">
        <f>ROUNDUP(G30*0.2,-3)</f>
        <v>3000</v>
      </c>
      <c r="J30" s="260">
        <f t="shared" si="4"/>
        <v>3000</v>
      </c>
      <c r="K30" s="260">
        <f t="shared" si="5"/>
        <v>17000</v>
      </c>
      <c r="L30" s="262"/>
      <c r="M30" s="263"/>
      <c r="N30" s="263"/>
      <c r="O30" s="361"/>
      <c r="R30" s="201"/>
      <c r="S30" s="201"/>
      <c r="T30" s="201"/>
      <c r="U30" s="201"/>
    </row>
    <row r="31" spans="2:21" ht="22.5" customHeight="1">
      <c r="B31" s="254"/>
      <c r="C31" s="284" t="s">
        <v>88</v>
      </c>
      <c r="D31" s="290"/>
      <c r="E31" s="257" t="s">
        <v>150</v>
      </c>
      <c r="F31" s="279">
        <v>1</v>
      </c>
      <c r="G31" s="260">
        <f>ROUNDDOWN(SUM(H26:H29)*0.4,-3)</f>
        <v>29000</v>
      </c>
      <c r="H31" s="260">
        <f t="shared" si="3"/>
        <v>29000</v>
      </c>
      <c r="I31" s="260">
        <f>ROUNDUP(G31*0.2,-3)</f>
        <v>6000</v>
      </c>
      <c r="J31" s="260">
        <f t="shared" si="4"/>
        <v>6000</v>
      </c>
      <c r="K31" s="260">
        <f t="shared" si="5"/>
        <v>35000</v>
      </c>
      <c r="L31" s="262"/>
      <c r="M31" s="263"/>
      <c r="N31" s="263"/>
      <c r="O31" s="361"/>
      <c r="R31" s="201"/>
      <c r="S31" s="201"/>
      <c r="T31" s="201"/>
      <c r="U31" s="201"/>
    </row>
    <row r="32" spans="2:21" s="295" customFormat="1" ht="22.5" customHeight="1">
      <c r="B32" s="289"/>
      <c r="C32" s="281"/>
      <c r="D32" s="291" t="s">
        <v>17</v>
      </c>
      <c r="E32" s="267"/>
      <c r="F32" s="292"/>
      <c r="G32" s="293"/>
      <c r="H32" s="293">
        <f>SUM(H26:H31)</f>
        <v>115750</v>
      </c>
      <c r="I32" s="293"/>
      <c r="J32" s="293">
        <f>SUM(J26:J31)</f>
        <v>27084</v>
      </c>
      <c r="K32" s="270">
        <f>SUM(K26:K31)</f>
        <v>142834</v>
      </c>
      <c r="L32" s="294"/>
      <c r="M32" s="232"/>
      <c r="N32" s="283"/>
      <c r="O32" s="361"/>
    </row>
    <row r="33" spans="2:21" ht="22.5" customHeight="1">
      <c r="B33" s="254">
        <v>2.2000000000000002</v>
      </c>
      <c r="C33" s="284" t="s">
        <v>191</v>
      </c>
      <c r="D33" s="290"/>
      <c r="E33" s="257"/>
      <c r="F33" s="279"/>
      <c r="G33" s="260"/>
      <c r="H33" s="260"/>
      <c r="I33" s="260"/>
      <c r="J33" s="260"/>
      <c r="K33" s="260"/>
      <c r="L33" s="262"/>
      <c r="N33" s="263"/>
      <c r="O33" s="361"/>
      <c r="R33" s="201"/>
      <c r="S33" s="201"/>
      <c r="T33" s="201"/>
      <c r="U33" s="201"/>
    </row>
    <row r="34" spans="2:21" ht="22.5" customHeight="1">
      <c r="B34" s="254"/>
      <c r="C34" s="284" t="s">
        <v>193</v>
      </c>
      <c r="D34" s="290"/>
      <c r="E34" s="257" t="s">
        <v>186</v>
      </c>
      <c r="F34" s="279">
        <v>60</v>
      </c>
      <c r="G34" s="260">
        <v>26</v>
      </c>
      <c r="H34" s="260">
        <f>+F34*G34</f>
        <v>1560</v>
      </c>
      <c r="I34" s="260">
        <v>20</v>
      </c>
      <c r="J34" s="260">
        <f>+I34*F34</f>
        <v>1200</v>
      </c>
      <c r="K34" s="260">
        <f>+H34+J34</f>
        <v>2760</v>
      </c>
      <c r="L34" s="262"/>
      <c r="N34" s="263"/>
      <c r="O34" s="361"/>
      <c r="R34" s="201"/>
      <c r="S34" s="201"/>
      <c r="T34" s="201"/>
      <c r="U34" s="201"/>
    </row>
    <row r="35" spans="2:21" ht="22.5" customHeight="1">
      <c r="B35" s="254"/>
      <c r="C35" s="284" t="s">
        <v>202</v>
      </c>
      <c r="D35" s="290"/>
      <c r="E35" s="257" t="s">
        <v>186</v>
      </c>
      <c r="F35" s="279">
        <v>60</v>
      </c>
      <c r="G35" s="260">
        <f>+H34*0.4</f>
        <v>624</v>
      </c>
      <c r="H35" s="260">
        <f>+F35*G35</f>
        <v>37440</v>
      </c>
      <c r="I35" s="260">
        <f>+G35*0.2</f>
        <v>124.80000000000001</v>
      </c>
      <c r="J35" s="260">
        <f>+I35*F35</f>
        <v>7488.0000000000009</v>
      </c>
      <c r="K35" s="260">
        <f>+H35+J35</f>
        <v>44928</v>
      </c>
      <c r="L35" s="262"/>
      <c r="O35" s="361"/>
      <c r="R35" s="201"/>
      <c r="S35" s="201"/>
      <c r="T35" s="201"/>
      <c r="U35" s="201"/>
    </row>
    <row r="36" spans="2:21" s="274" customFormat="1" ht="22.5" customHeight="1">
      <c r="B36" s="289"/>
      <c r="C36" s="286"/>
      <c r="D36" s="296" t="s">
        <v>17</v>
      </c>
      <c r="E36" s="267"/>
      <c r="F36" s="276"/>
      <c r="G36" s="272"/>
      <c r="H36" s="272">
        <f>SUM(H34:H35)</f>
        <v>39000</v>
      </c>
      <c r="I36" s="272"/>
      <c r="J36" s="272">
        <f>SUM(J34:J35)</f>
        <v>8688</v>
      </c>
      <c r="K36" s="272">
        <f>SUM(K34:K35)</f>
        <v>47688</v>
      </c>
      <c r="L36" s="282"/>
      <c r="M36" s="232"/>
      <c r="N36" s="283"/>
      <c r="O36" s="361"/>
    </row>
    <row r="37" spans="2:21" ht="22.5" customHeight="1">
      <c r="B37" s="254"/>
      <c r="C37" s="284"/>
      <c r="D37" s="288"/>
      <c r="E37" s="257"/>
      <c r="F37" s="279"/>
      <c r="G37" s="260"/>
      <c r="H37" s="260"/>
      <c r="I37" s="260"/>
      <c r="J37" s="260"/>
      <c r="K37" s="260"/>
      <c r="L37" s="262"/>
      <c r="N37" s="263"/>
      <c r="O37" s="361"/>
      <c r="R37" s="201"/>
      <c r="S37" s="201"/>
      <c r="T37" s="201"/>
      <c r="U37" s="201"/>
    </row>
    <row r="38" spans="2:21" ht="22.5" customHeight="1">
      <c r="B38" s="254"/>
      <c r="C38" s="284"/>
      <c r="D38" s="297"/>
      <c r="E38" s="257"/>
      <c r="F38" s="279"/>
      <c r="G38" s="260"/>
      <c r="H38" s="260"/>
      <c r="I38" s="260"/>
      <c r="J38" s="260"/>
      <c r="K38" s="260"/>
      <c r="L38" s="262"/>
      <c r="N38" s="263"/>
      <c r="O38" s="361"/>
      <c r="R38" s="201"/>
      <c r="S38" s="201"/>
      <c r="T38" s="201"/>
      <c r="U38" s="201"/>
    </row>
    <row r="39" spans="2:21" ht="22.5" customHeight="1">
      <c r="B39" s="298" t="s">
        <v>0</v>
      </c>
      <c r="C39" s="299"/>
      <c r="D39" s="300" t="s">
        <v>163</v>
      </c>
      <c r="E39" s="301"/>
      <c r="F39" s="302"/>
      <c r="G39" s="303"/>
      <c r="H39" s="304" t="s">
        <v>37</v>
      </c>
      <c r="I39" s="305"/>
      <c r="J39" s="306"/>
      <c r="K39" s="306"/>
      <c r="L39" s="262"/>
      <c r="N39" s="307"/>
      <c r="O39" s="361"/>
      <c r="R39" s="201"/>
      <c r="S39" s="201"/>
      <c r="T39" s="201"/>
      <c r="U39" s="201"/>
    </row>
    <row r="40" spans="2:21" ht="22.5" customHeight="1">
      <c r="B40" s="308" t="s">
        <v>3</v>
      </c>
      <c r="C40" s="227"/>
      <c r="D40" s="309" t="s">
        <v>71</v>
      </c>
      <c r="E40" s="310"/>
      <c r="F40" s="311"/>
      <c r="G40" s="312"/>
      <c r="H40" s="313" t="s">
        <v>4</v>
      </c>
      <c r="I40" s="314" t="s">
        <v>154</v>
      </c>
      <c r="J40" s="315"/>
      <c r="K40" s="316"/>
      <c r="L40" s="262"/>
      <c r="N40" s="307"/>
      <c r="O40" s="361"/>
      <c r="R40" s="201"/>
      <c r="S40" s="201"/>
      <c r="T40" s="201"/>
      <c r="U40" s="201"/>
    </row>
    <row r="41" spans="2:21" ht="22.5" customHeight="1">
      <c r="B41" s="239" t="s">
        <v>10</v>
      </c>
      <c r="C41" s="240" t="s">
        <v>12</v>
      </c>
      <c r="D41" s="240"/>
      <c r="E41" s="239" t="s">
        <v>13</v>
      </c>
      <c r="F41" s="241" t="s">
        <v>14</v>
      </c>
      <c r="G41" s="242" t="s">
        <v>15</v>
      </c>
      <c r="H41" s="243"/>
      <c r="I41" s="244" t="s">
        <v>16</v>
      </c>
      <c r="J41" s="245"/>
      <c r="K41" s="246" t="s">
        <v>17</v>
      </c>
      <c r="L41" s="262"/>
      <c r="N41" s="263"/>
      <c r="O41" s="361"/>
      <c r="R41" s="201"/>
      <c r="S41" s="201"/>
      <c r="T41" s="201"/>
      <c r="U41" s="201"/>
    </row>
    <row r="42" spans="2:21" ht="22.5" customHeight="1">
      <c r="B42" s="247" t="s">
        <v>2</v>
      </c>
      <c r="C42" s="248"/>
      <c r="D42" s="248"/>
      <c r="E42" s="247"/>
      <c r="F42" s="249"/>
      <c r="G42" s="250" t="s">
        <v>18</v>
      </c>
      <c r="H42" s="251" t="s">
        <v>19</v>
      </c>
      <c r="I42" s="250" t="s">
        <v>18</v>
      </c>
      <c r="J42" s="251" t="s">
        <v>19</v>
      </c>
      <c r="K42" s="252"/>
      <c r="L42" s="262"/>
      <c r="N42" s="263"/>
      <c r="O42" s="361"/>
      <c r="R42" s="201"/>
      <c r="S42" s="201"/>
      <c r="T42" s="201"/>
      <c r="U42" s="201"/>
    </row>
    <row r="43" spans="2:21" s="274" customFormat="1" ht="22.5" customHeight="1">
      <c r="B43" s="289">
        <v>3</v>
      </c>
      <c r="C43" s="286" t="s">
        <v>89</v>
      </c>
      <c r="D43" s="291"/>
      <c r="E43" s="267"/>
      <c r="F43" s="276"/>
      <c r="G43" s="272"/>
      <c r="H43" s="272"/>
      <c r="I43" s="272"/>
      <c r="J43" s="272"/>
      <c r="K43" s="272"/>
      <c r="L43" s="317"/>
      <c r="M43" s="232"/>
      <c r="N43" s="283"/>
      <c r="O43" s="361"/>
    </row>
    <row r="44" spans="2:21" ht="22.5" customHeight="1">
      <c r="B44" s="254">
        <v>3.1</v>
      </c>
      <c r="C44" s="277" t="s">
        <v>90</v>
      </c>
      <c r="D44" s="285"/>
      <c r="E44" s="257"/>
      <c r="F44" s="279"/>
      <c r="G44" s="260"/>
      <c r="H44" s="260"/>
      <c r="I44" s="260"/>
      <c r="J44" s="260"/>
      <c r="K44" s="260"/>
      <c r="L44" s="318"/>
      <c r="N44" s="263"/>
      <c r="O44" s="361"/>
      <c r="R44" s="201"/>
      <c r="S44" s="201"/>
      <c r="T44" s="201"/>
      <c r="U44" s="201"/>
    </row>
    <row r="45" spans="2:21" ht="22.5" customHeight="1">
      <c r="B45" s="254"/>
      <c r="C45" s="284" t="s">
        <v>91</v>
      </c>
      <c r="D45" s="291"/>
      <c r="E45" s="257" t="s">
        <v>186</v>
      </c>
      <c r="F45" s="279">
        <v>36</v>
      </c>
      <c r="G45" s="260">
        <v>182</v>
      </c>
      <c r="H45" s="260">
        <f>+F45*G45</f>
        <v>6552</v>
      </c>
      <c r="I45" s="260">
        <v>30</v>
      </c>
      <c r="J45" s="260">
        <f>+I45*F45</f>
        <v>1080</v>
      </c>
      <c r="K45" s="260">
        <f>+H45+J45</f>
        <v>7632</v>
      </c>
      <c r="L45" s="318"/>
      <c r="N45" s="263"/>
      <c r="O45" s="361"/>
      <c r="R45" s="201"/>
      <c r="S45" s="201"/>
      <c r="T45" s="201"/>
      <c r="U45" s="201"/>
    </row>
    <row r="46" spans="2:21" ht="22.5" customHeight="1">
      <c r="B46" s="254"/>
      <c r="C46" s="284" t="s">
        <v>92</v>
      </c>
      <c r="D46" s="291"/>
      <c r="E46" s="257" t="s">
        <v>186</v>
      </c>
      <c r="F46" s="279">
        <v>66</v>
      </c>
      <c r="G46" s="260">
        <v>112</v>
      </c>
      <c r="H46" s="260">
        <f>+F46*G46</f>
        <v>7392</v>
      </c>
      <c r="I46" s="260">
        <v>24</v>
      </c>
      <c r="J46" s="260">
        <f>+I46*F46</f>
        <v>1584</v>
      </c>
      <c r="K46" s="260">
        <f>+H46+J46</f>
        <v>8976</v>
      </c>
      <c r="L46" s="318"/>
      <c r="N46" s="263"/>
      <c r="O46" s="361"/>
      <c r="R46" s="201"/>
      <c r="S46" s="201"/>
      <c r="T46" s="201"/>
      <c r="U46" s="201"/>
    </row>
    <row r="47" spans="2:21" ht="22.5" customHeight="1">
      <c r="B47" s="254"/>
      <c r="C47" s="284" t="s">
        <v>93</v>
      </c>
      <c r="D47" s="291"/>
      <c r="E47" s="257" t="s">
        <v>186</v>
      </c>
      <c r="F47" s="279">
        <v>36</v>
      </c>
      <c r="G47" s="260">
        <v>104</v>
      </c>
      <c r="H47" s="260">
        <f>+F47*G47</f>
        <v>3744</v>
      </c>
      <c r="I47" s="260">
        <v>22</v>
      </c>
      <c r="J47" s="260">
        <f>+I47*F47</f>
        <v>792</v>
      </c>
      <c r="K47" s="260">
        <f>+H47+J47</f>
        <v>4536</v>
      </c>
      <c r="L47" s="318"/>
      <c r="N47" s="263"/>
      <c r="O47" s="361"/>
      <c r="R47" s="201"/>
      <c r="S47" s="201"/>
      <c r="T47" s="201"/>
      <c r="U47" s="201"/>
    </row>
    <row r="48" spans="2:21" ht="22.5" customHeight="1">
      <c r="B48" s="254"/>
      <c r="C48" s="284" t="s">
        <v>94</v>
      </c>
      <c r="D48" s="291"/>
      <c r="E48" s="257" t="s">
        <v>186</v>
      </c>
      <c r="F48" s="279">
        <v>66</v>
      </c>
      <c r="G48" s="260">
        <v>98</v>
      </c>
      <c r="H48" s="260">
        <f>+F48*G48</f>
        <v>6468</v>
      </c>
      <c r="I48" s="260">
        <v>19</v>
      </c>
      <c r="J48" s="260">
        <f>+I48*F48</f>
        <v>1254</v>
      </c>
      <c r="K48" s="260">
        <f>+H48+J48</f>
        <v>7722</v>
      </c>
      <c r="L48" s="318"/>
      <c r="N48" s="263"/>
      <c r="O48" s="361"/>
      <c r="R48" s="201"/>
      <c r="S48" s="201"/>
      <c r="T48" s="201"/>
      <c r="U48" s="201"/>
    </row>
    <row r="49" spans="2:21" s="274" customFormat="1" ht="22.5" customHeight="1">
      <c r="B49" s="289"/>
      <c r="C49" s="286"/>
      <c r="D49" s="291" t="s">
        <v>17</v>
      </c>
      <c r="E49" s="267"/>
      <c r="F49" s="276"/>
      <c r="G49" s="272"/>
      <c r="H49" s="272">
        <f>SUM(H45:H48)</f>
        <v>24156</v>
      </c>
      <c r="I49" s="272"/>
      <c r="J49" s="272">
        <f>SUM(J45:J48)</f>
        <v>4710</v>
      </c>
      <c r="K49" s="272">
        <f>SUM(K45:K48)</f>
        <v>28866</v>
      </c>
      <c r="L49" s="317"/>
      <c r="M49" s="232"/>
      <c r="N49" s="283"/>
      <c r="O49" s="361"/>
    </row>
    <row r="50" spans="2:21" ht="22.5" customHeight="1">
      <c r="B50" s="254">
        <v>3.2</v>
      </c>
      <c r="C50" s="284" t="s">
        <v>192</v>
      </c>
      <c r="D50" s="291"/>
      <c r="E50" s="257"/>
      <c r="F50" s="279"/>
      <c r="G50" s="260"/>
      <c r="H50" s="260"/>
      <c r="I50" s="260"/>
      <c r="J50" s="260"/>
      <c r="K50" s="260"/>
      <c r="L50" s="318"/>
      <c r="N50" s="263"/>
      <c r="O50" s="361"/>
      <c r="R50" s="201"/>
      <c r="S50" s="201"/>
      <c r="T50" s="201"/>
      <c r="U50" s="201"/>
    </row>
    <row r="51" spans="2:21" ht="22.5" customHeight="1">
      <c r="B51" s="254"/>
      <c r="C51" s="319" t="s">
        <v>95</v>
      </c>
      <c r="D51" s="288"/>
      <c r="E51" s="257" t="s">
        <v>186</v>
      </c>
      <c r="F51" s="279">
        <v>60</v>
      </c>
      <c r="G51" s="260">
        <v>40</v>
      </c>
      <c r="H51" s="260">
        <f>+F51*G51</f>
        <v>2400</v>
      </c>
      <c r="I51" s="260">
        <v>14</v>
      </c>
      <c r="J51" s="260">
        <f>+I51*F51</f>
        <v>840</v>
      </c>
      <c r="K51" s="260">
        <f>+H51+J51</f>
        <v>3240</v>
      </c>
      <c r="L51" s="318"/>
      <c r="O51" s="361"/>
      <c r="R51" s="201"/>
      <c r="S51" s="201"/>
      <c r="T51" s="201"/>
      <c r="U51" s="201"/>
    </row>
    <row r="52" spans="2:21" s="295" customFormat="1" ht="22.5" customHeight="1">
      <c r="B52" s="289"/>
      <c r="C52" s="320"/>
      <c r="D52" s="296" t="s">
        <v>17</v>
      </c>
      <c r="E52" s="267"/>
      <c r="F52" s="292"/>
      <c r="G52" s="293"/>
      <c r="H52" s="270">
        <f>SUM(H51)</f>
        <v>2400</v>
      </c>
      <c r="I52" s="270"/>
      <c r="J52" s="270">
        <f>SUM(J51)</f>
        <v>840</v>
      </c>
      <c r="K52" s="270">
        <f>SUM(K51)</f>
        <v>3240</v>
      </c>
      <c r="L52" s="294"/>
      <c r="M52" s="232"/>
      <c r="N52" s="283"/>
      <c r="O52" s="361"/>
    </row>
    <row r="53" spans="2:21" ht="22.5" customHeight="1">
      <c r="B53" s="321">
        <v>3.3</v>
      </c>
      <c r="C53" s="277" t="s">
        <v>96</v>
      </c>
      <c r="D53" s="322"/>
      <c r="E53" s="257" t="s">
        <v>150</v>
      </c>
      <c r="F53" s="279">
        <v>1</v>
      </c>
      <c r="G53" s="260">
        <f>ROUNDDOWN(SUM(H45:H48,H51)*0.3,-3)</f>
        <v>7000</v>
      </c>
      <c r="H53" s="260">
        <f>+F53*G53</f>
        <v>7000</v>
      </c>
      <c r="I53" s="260">
        <f>+G53*0.2</f>
        <v>1400</v>
      </c>
      <c r="J53" s="260">
        <f>+I53*F53</f>
        <v>1400</v>
      </c>
      <c r="K53" s="260">
        <f>+H53+J53</f>
        <v>8400</v>
      </c>
      <c r="L53" s="318"/>
      <c r="M53" s="263"/>
      <c r="N53" s="263"/>
      <c r="O53" s="361"/>
      <c r="R53" s="201"/>
      <c r="S53" s="201"/>
      <c r="T53" s="201"/>
      <c r="U53" s="201"/>
    </row>
    <row r="54" spans="2:21" s="274" customFormat="1" ht="22.5" customHeight="1">
      <c r="B54" s="267"/>
      <c r="C54" s="323"/>
      <c r="D54" s="281" t="s">
        <v>17</v>
      </c>
      <c r="E54" s="267"/>
      <c r="F54" s="276"/>
      <c r="G54" s="272"/>
      <c r="H54" s="272">
        <f>SUM(H53)</f>
        <v>7000</v>
      </c>
      <c r="I54" s="272"/>
      <c r="J54" s="272">
        <f>SUM(J53)</f>
        <v>1400</v>
      </c>
      <c r="K54" s="272">
        <f>SUM(K53)</f>
        <v>8400</v>
      </c>
      <c r="L54" s="317"/>
      <c r="M54" s="232"/>
      <c r="N54" s="283"/>
      <c r="O54" s="361"/>
    </row>
    <row r="55" spans="2:21" s="274" customFormat="1" ht="22.5" customHeight="1">
      <c r="B55" s="267">
        <v>4</v>
      </c>
      <c r="C55" s="323" t="s">
        <v>97</v>
      </c>
      <c r="D55" s="281"/>
      <c r="E55" s="267"/>
      <c r="F55" s="276"/>
      <c r="G55" s="272"/>
      <c r="H55" s="272"/>
      <c r="I55" s="272"/>
      <c r="J55" s="272"/>
      <c r="K55" s="272"/>
      <c r="L55" s="317"/>
      <c r="M55" s="232"/>
      <c r="N55" s="283"/>
      <c r="O55" s="361"/>
    </row>
    <row r="56" spans="2:21" ht="22.5" customHeight="1">
      <c r="B56" s="257">
        <v>4.0999999999999996</v>
      </c>
      <c r="C56" s="277" t="s">
        <v>98</v>
      </c>
      <c r="D56" s="285"/>
      <c r="E56" s="257"/>
      <c r="F56" s="279"/>
      <c r="G56" s="260"/>
      <c r="H56" s="260"/>
      <c r="I56" s="260"/>
      <c r="J56" s="260"/>
      <c r="K56" s="260"/>
      <c r="L56" s="318"/>
      <c r="N56" s="263"/>
      <c r="O56" s="361"/>
      <c r="R56" s="201"/>
      <c r="S56" s="201"/>
      <c r="T56" s="201"/>
      <c r="U56" s="201"/>
    </row>
    <row r="57" spans="2:21" ht="22.5" customHeight="1">
      <c r="B57" s="257"/>
      <c r="C57" s="277" t="s">
        <v>151</v>
      </c>
      <c r="D57" s="285"/>
      <c r="E57" s="257" t="s">
        <v>194</v>
      </c>
      <c r="F57" s="279">
        <v>3200</v>
      </c>
      <c r="G57" s="260">
        <v>35</v>
      </c>
      <c r="H57" s="260">
        <f>+F57*G57</f>
        <v>112000</v>
      </c>
      <c r="I57" s="260">
        <v>25</v>
      </c>
      <c r="J57" s="260">
        <f>+I57*F57</f>
        <v>80000</v>
      </c>
      <c r="K57" s="260">
        <f>+H57+J57</f>
        <v>192000</v>
      </c>
      <c r="L57" s="318"/>
      <c r="N57" s="263"/>
      <c r="O57" s="361"/>
      <c r="R57" s="201"/>
      <c r="S57" s="201"/>
      <c r="T57" s="201"/>
      <c r="U57" s="201"/>
    </row>
    <row r="58" spans="2:21" ht="22.5" customHeight="1">
      <c r="B58" s="257"/>
      <c r="C58" s="277" t="s">
        <v>152</v>
      </c>
      <c r="D58" s="285"/>
      <c r="E58" s="257" t="s">
        <v>194</v>
      </c>
      <c r="F58" s="279">
        <v>5504</v>
      </c>
      <c r="G58" s="260">
        <v>30</v>
      </c>
      <c r="H58" s="260">
        <f>+F58*G58</f>
        <v>165120</v>
      </c>
      <c r="I58" s="260">
        <v>24</v>
      </c>
      <c r="J58" s="260">
        <f>+I58*F58</f>
        <v>132096</v>
      </c>
      <c r="K58" s="260">
        <f>+H58+J58</f>
        <v>297216</v>
      </c>
      <c r="L58" s="318"/>
      <c r="N58" s="263"/>
      <c r="O58" s="361"/>
      <c r="R58" s="201"/>
      <c r="S58" s="201"/>
      <c r="T58" s="201"/>
      <c r="U58" s="201"/>
    </row>
    <row r="59" spans="2:21" ht="22.5" customHeight="1">
      <c r="B59" s="257"/>
      <c r="C59" s="277" t="s">
        <v>72</v>
      </c>
      <c r="D59" s="285"/>
      <c r="E59" s="257" t="s">
        <v>150</v>
      </c>
      <c r="F59" s="279">
        <v>1</v>
      </c>
      <c r="G59" s="260">
        <f>ROUNDDOWN(SUM(H57:H58)*0.2,-3)</f>
        <v>55000</v>
      </c>
      <c r="H59" s="260">
        <f>+F59*G59</f>
        <v>55000</v>
      </c>
      <c r="I59" s="260">
        <f>+G59*0.2</f>
        <v>11000</v>
      </c>
      <c r="J59" s="260">
        <f>+I59*F59</f>
        <v>11000</v>
      </c>
      <c r="K59" s="260">
        <f>+H59+J59</f>
        <v>66000</v>
      </c>
      <c r="L59" s="318"/>
      <c r="M59" s="263"/>
      <c r="N59" s="263"/>
      <c r="O59" s="361"/>
      <c r="R59" s="201"/>
      <c r="S59" s="201"/>
      <c r="T59" s="201"/>
      <c r="U59" s="201"/>
    </row>
    <row r="60" spans="2:21" ht="22.5" customHeight="1">
      <c r="B60" s="257"/>
      <c r="C60" s="324" t="s">
        <v>195</v>
      </c>
      <c r="D60" s="325"/>
      <c r="E60" s="257" t="s">
        <v>150</v>
      </c>
      <c r="F60" s="279">
        <v>1</v>
      </c>
      <c r="G60" s="260">
        <f>ROUNDDOWN(SUM(H57:H58)*0.3,-3)</f>
        <v>83000</v>
      </c>
      <c r="H60" s="260">
        <f>+F60*G60</f>
        <v>83000</v>
      </c>
      <c r="I60" s="260">
        <f>+G60*0.1</f>
        <v>8300</v>
      </c>
      <c r="J60" s="260">
        <f>+I60*F60</f>
        <v>8300</v>
      </c>
      <c r="K60" s="260">
        <f>+H60+J60</f>
        <v>91300</v>
      </c>
      <c r="L60" s="318"/>
      <c r="M60" s="263"/>
      <c r="N60" s="263"/>
      <c r="O60" s="361"/>
      <c r="R60" s="201"/>
      <c r="S60" s="201"/>
      <c r="T60" s="201"/>
      <c r="U60" s="201"/>
    </row>
    <row r="61" spans="2:21" s="274" customFormat="1" ht="22.5" customHeight="1">
      <c r="B61" s="267"/>
      <c r="C61" s="326"/>
      <c r="D61" s="327" t="s">
        <v>17</v>
      </c>
      <c r="E61" s="267"/>
      <c r="F61" s="276"/>
      <c r="G61" s="272"/>
      <c r="H61" s="328">
        <f>SUM(H57:H60)</f>
        <v>415120</v>
      </c>
      <c r="I61" s="329"/>
      <c r="J61" s="272">
        <f>SUM(J57:J60)</f>
        <v>231396</v>
      </c>
      <c r="K61" s="272">
        <f>SUM(K57:K60)</f>
        <v>646516</v>
      </c>
      <c r="L61" s="317"/>
      <c r="M61" s="232"/>
      <c r="N61" s="283"/>
      <c r="O61" s="361"/>
    </row>
    <row r="62" spans="2:21" ht="22.5" customHeight="1">
      <c r="B62" s="257">
        <v>4.2</v>
      </c>
      <c r="C62" s="324" t="s">
        <v>99</v>
      </c>
      <c r="D62" s="325"/>
      <c r="E62" s="257"/>
      <c r="F62" s="279"/>
      <c r="G62" s="260"/>
      <c r="H62" s="330"/>
      <c r="I62" s="331"/>
      <c r="J62" s="260"/>
      <c r="K62" s="260"/>
      <c r="L62" s="318"/>
      <c r="N62" s="263"/>
      <c r="O62" s="361"/>
      <c r="R62" s="201"/>
      <c r="S62" s="201"/>
      <c r="T62" s="201"/>
      <c r="U62" s="201"/>
    </row>
    <row r="63" spans="2:21" ht="22.5" customHeight="1">
      <c r="B63" s="257"/>
      <c r="C63" s="332" t="s">
        <v>100</v>
      </c>
      <c r="D63" s="325"/>
      <c r="E63" s="257"/>
      <c r="F63" s="279"/>
      <c r="G63" s="260"/>
      <c r="H63" s="260"/>
      <c r="I63" s="260"/>
      <c r="J63" s="260"/>
      <c r="K63" s="260"/>
      <c r="L63" s="318"/>
      <c r="N63" s="263"/>
      <c r="O63" s="361"/>
      <c r="R63" s="201"/>
      <c r="S63" s="201"/>
      <c r="T63" s="201"/>
      <c r="U63" s="201"/>
    </row>
    <row r="64" spans="2:21" ht="22.5" customHeight="1">
      <c r="B64" s="257"/>
      <c r="C64" s="332" t="s">
        <v>101</v>
      </c>
      <c r="D64" s="325"/>
      <c r="E64" s="257" t="s">
        <v>194</v>
      </c>
      <c r="F64" s="279">
        <v>8704</v>
      </c>
      <c r="G64" s="260">
        <v>15</v>
      </c>
      <c r="H64" s="260">
        <f>+F64*G64</f>
        <v>130560</v>
      </c>
      <c r="I64" s="260">
        <v>10</v>
      </c>
      <c r="J64" s="260">
        <f>+I64*F64</f>
        <v>87040</v>
      </c>
      <c r="K64" s="260">
        <f>+H64+J64</f>
        <v>217600</v>
      </c>
      <c r="L64" s="318"/>
      <c r="O64" s="361"/>
      <c r="R64" s="201"/>
      <c r="S64" s="201"/>
      <c r="T64" s="201"/>
      <c r="U64" s="201"/>
    </row>
    <row r="65" spans="2:21" ht="22.5" customHeight="1">
      <c r="B65" s="257"/>
      <c r="C65" s="277" t="s">
        <v>195</v>
      </c>
      <c r="D65" s="285"/>
      <c r="E65" s="257" t="s">
        <v>150</v>
      </c>
      <c r="F65" s="279">
        <v>1</v>
      </c>
      <c r="G65" s="333">
        <f>ROUNDDOWN(H64*0.25,-3)</f>
        <v>32000</v>
      </c>
      <c r="H65" s="260">
        <f>+F65*G65</f>
        <v>32000</v>
      </c>
      <c r="I65" s="333">
        <f>+G65*0.2</f>
        <v>6400</v>
      </c>
      <c r="J65" s="260">
        <f>+I65*F65</f>
        <v>6400</v>
      </c>
      <c r="K65" s="260">
        <f>+H65+J65</f>
        <v>38400</v>
      </c>
      <c r="L65" s="318"/>
      <c r="N65" s="263"/>
      <c r="O65" s="361"/>
      <c r="R65" s="201"/>
      <c r="S65" s="201"/>
      <c r="T65" s="201"/>
      <c r="U65" s="201"/>
    </row>
    <row r="66" spans="2:21" s="274" customFormat="1" ht="22.5" customHeight="1">
      <c r="B66" s="267"/>
      <c r="C66" s="323"/>
      <c r="D66" s="281" t="s">
        <v>17</v>
      </c>
      <c r="E66" s="267"/>
      <c r="F66" s="276"/>
      <c r="G66" s="270"/>
      <c r="H66" s="270">
        <f>SUM(H64:H65)</f>
        <v>162560</v>
      </c>
      <c r="I66" s="270"/>
      <c r="J66" s="270">
        <f>SUM(J64:J65)</f>
        <v>93440</v>
      </c>
      <c r="K66" s="270">
        <f>SUM(K64:K65)</f>
        <v>256000</v>
      </c>
      <c r="L66" s="317"/>
      <c r="M66" s="232"/>
      <c r="N66" s="283"/>
      <c r="O66" s="361"/>
    </row>
    <row r="67" spans="2:21" ht="22.5" customHeight="1">
      <c r="B67" s="257">
        <v>4.3</v>
      </c>
      <c r="C67" s="277" t="s">
        <v>102</v>
      </c>
      <c r="D67" s="284"/>
      <c r="E67" s="257"/>
      <c r="F67" s="279"/>
      <c r="G67" s="260"/>
      <c r="H67" s="260"/>
      <c r="I67" s="260"/>
      <c r="J67" s="260"/>
      <c r="K67" s="260"/>
      <c r="L67" s="318"/>
      <c r="N67" s="263"/>
      <c r="O67" s="361"/>
      <c r="R67" s="201"/>
      <c r="S67" s="201"/>
      <c r="T67" s="201"/>
      <c r="U67" s="201"/>
    </row>
    <row r="68" spans="2:21" ht="22.5" customHeight="1">
      <c r="B68" s="257"/>
      <c r="C68" s="277" t="s">
        <v>103</v>
      </c>
      <c r="D68" s="284"/>
      <c r="E68" s="257" t="s">
        <v>185</v>
      </c>
      <c r="F68" s="279">
        <v>1</v>
      </c>
      <c r="G68" s="260">
        <v>800</v>
      </c>
      <c r="H68" s="260">
        <f t="shared" ref="H68:H75" si="6">+F68*G68</f>
        <v>800</v>
      </c>
      <c r="I68" s="260">
        <v>380</v>
      </c>
      <c r="J68" s="260">
        <f t="shared" ref="J68:J75" si="7">+I68*F68</f>
        <v>380</v>
      </c>
      <c r="K68" s="260">
        <f>+H68+J68</f>
        <v>1180</v>
      </c>
      <c r="L68" s="318"/>
      <c r="N68" s="263"/>
      <c r="O68" s="361"/>
      <c r="R68" s="201"/>
      <c r="S68" s="201"/>
      <c r="T68" s="201"/>
      <c r="U68" s="201"/>
    </row>
    <row r="69" spans="2:21" ht="22.5" customHeight="1">
      <c r="B69" s="257"/>
      <c r="C69" s="277" t="s">
        <v>104</v>
      </c>
      <c r="D69" s="284"/>
      <c r="E69" s="257" t="s">
        <v>185</v>
      </c>
      <c r="F69" s="279">
        <v>6</v>
      </c>
      <c r="G69" s="260">
        <v>2140</v>
      </c>
      <c r="H69" s="260">
        <f t="shared" si="6"/>
        <v>12840</v>
      </c>
      <c r="I69" s="260">
        <v>630</v>
      </c>
      <c r="J69" s="260">
        <f t="shared" si="7"/>
        <v>3780</v>
      </c>
      <c r="K69" s="260">
        <f t="shared" ref="K69:K75" si="8">+H69+J69</f>
        <v>16620</v>
      </c>
      <c r="L69" s="318"/>
      <c r="N69" s="263"/>
      <c r="O69" s="361"/>
      <c r="R69" s="201"/>
      <c r="S69" s="201"/>
      <c r="T69" s="201"/>
      <c r="U69" s="201"/>
    </row>
    <row r="70" spans="2:21" ht="22.5" customHeight="1">
      <c r="B70" s="257"/>
      <c r="C70" s="277" t="s">
        <v>105</v>
      </c>
      <c r="D70" s="284"/>
      <c r="E70" s="257" t="s">
        <v>185</v>
      </c>
      <c r="F70" s="279">
        <v>3</v>
      </c>
      <c r="G70" s="260">
        <v>3860</v>
      </c>
      <c r="H70" s="260">
        <f t="shared" si="6"/>
        <v>11580</v>
      </c>
      <c r="I70" s="260">
        <v>880</v>
      </c>
      <c r="J70" s="260">
        <f t="shared" si="7"/>
        <v>2640</v>
      </c>
      <c r="K70" s="260">
        <f t="shared" si="8"/>
        <v>14220</v>
      </c>
      <c r="L70" s="318"/>
      <c r="N70" s="263"/>
      <c r="O70" s="361"/>
      <c r="R70" s="201"/>
      <c r="S70" s="201"/>
      <c r="T70" s="201"/>
      <c r="U70" s="201"/>
    </row>
    <row r="71" spans="2:21" ht="22.5" customHeight="1">
      <c r="B71" s="257"/>
      <c r="C71" s="277" t="s">
        <v>110</v>
      </c>
      <c r="D71" s="285"/>
      <c r="E71" s="257" t="s">
        <v>185</v>
      </c>
      <c r="F71" s="279">
        <v>8</v>
      </c>
      <c r="G71" s="260">
        <v>4230</v>
      </c>
      <c r="H71" s="260">
        <f t="shared" si="6"/>
        <v>33840</v>
      </c>
      <c r="I71" s="260">
        <v>630</v>
      </c>
      <c r="J71" s="260">
        <f t="shared" si="7"/>
        <v>5040</v>
      </c>
      <c r="K71" s="260">
        <f t="shared" si="8"/>
        <v>38880</v>
      </c>
      <c r="L71" s="318"/>
      <c r="N71" s="263"/>
      <c r="O71" s="361"/>
      <c r="R71" s="201"/>
      <c r="S71" s="201"/>
      <c r="T71" s="201"/>
      <c r="U71" s="201"/>
    </row>
    <row r="72" spans="2:21" s="274" customFormat="1" ht="22.5" customHeight="1">
      <c r="B72" s="257"/>
      <c r="C72" s="277" t="s">
        <v>106</v>
      </c>
      <c r="D72" s="285"/>
      <c r="E72" s="257" t="s">
        <v>185</v>
      </c>
      <c r="F72" s="279">
        <v>4</v>
      </c>
      <c r="G72" s="260">
        <v>4690</v>
      </c>
      <c r="H72" s="260">
        <f t="shared" si="6"/>
        <v>18760</v>
      </c>
      <c r="I72" s="260">
        <v>630</v>
      </c>
      <c r="J72" s="260">
        <f t="shared" si="7"/>
        <v>2520</v>
      </c>
      <c r="K72" s="260">
        <f t="shared" si="8"/>
        <v>21280</v>
      </c>
      <c r="L72" s="317"/>
      <c r="M72" s="200"/>
      <c r="N72" s="263"/>
      <c r="O72" s="361"/>
    </row>
    <row r="73" spans="2:21" ht="22.5" customHeight="1">
      <c r="B73" s="257"/>
      <c r="C73" s="277" t="s">
        <v>107</v>
      </c>
      <c r="D73" s="325"/>
      <c r="E73" s="257" t="s">
        <v>185</v>
      </c>
      <c r="F73" s="279">
        <v>12</v>
      </c>
      <c r="G73" s="260">
        <v>840</v>
      </c>
      <c r="H73" s="260">
        <f t="shared" si="6"/>
        <v>10080</v>
      </c>
      <c r="I73" s="260">
        <v>380</v>
      </c>
      <c r="J73" s="260">
        <f t="shared" si="7"/>
        <v>4560</v>
      </c>
      <c r="K73" s="260">
        <f t="shared" si="8"/>
        <v>14640</v>
      </c>
      <c r="L73" s="318"/>
      <c r="N73" s="263"/>
      <c r="O73" s="361"/>
      <c r="R73" s="201"/>
      <c r="S73" s="201"/>
      <c r="T73" s="201"/>
      <c r="U73" s="201"/>
    </row>
    <row r="74" spans="2:21" ht="22.5" customHeight="1">
      <c r="B74" s="257"/>
      <c r="C74" s="277" t="s">
        <v>108</v>
      </c>
      <c r="D74" s="284"/>
      <c r="E74" s="257" t="s">
        <v>185</v>
      </c>
      <c r="F74" s="279">
        <v>1</v>
      </c>
      <c r="G74" s="260">
        <v>620</v>
      </c>
      <c r="H74" s="260">
        <f t="shared" si="6"/>
        <v>620</v>
      </c>
      <c r="I74" s="260">
        <v>380</v>
      </c>
      <c r="J74" s="260">
        <f t="shared" si="7"/>
        <v>380</v>
      </c>
      <c r="K74" s="260">
        <f t="shared" si="8"/>
        <v>1000</v>
      </c>
      <c r="L74" s="318"/>
      <c r="N74" s="263"/>
      <c r="O74" s="361"/>
      <c r="R74" s="201"/>
      <c r="S74" s="201"/>
      <c r="T74" s="201"/>
      <c r="U74" s="201"/>
    </row>
    <row r="75" spans="2:21" ht="22.5" customHeight="1">
      <c r="B75" s="257"/>
      <c r="C75" s="277" t="s">
        <v>109</v>
      </c>
      <c r="D75" s="284"/>
      <c r="E75" s="257" t="s">
        <v>185</v>
      </c>
      <c r="F75" s="279">
        <v>1</v>
      </c>
      <c r="G75" s="260">
        <v>6210</v>
      </c>
      <c r="H75" s="260">
        <f t="shared" si="6"/>
        <v>6210</v>
      </c>
      <c r="I75" s="260">
        <v>750</v>
      </c>
      <c r="J75" s="260">
        <f t="shared" si="7"/>
        <v>750</v>
      </c>
      <c r="K75" s="260">
        <f t="shared" si="8"/>
        <v>6960</v>
      </c>
      <c r="L75" s="318"/>
      <c r="N75" s="263"/>
      <c r="O75" s="361"/>
      <c r="R75" s="201"/>
      <c r="S75" s="201"/>
      <c r="T75" s="201"/>
      <c r="U75" s="201"/>
    </row>
    <row r="76" spans="2:21" s="274" customFormat="1" ht="22.5" customHeight="1">
      <c r="B76" s="267"/>
      <c r="C76" s="323"/>
      <c r="D76" s="281" t="s">
        <v>17</v>
      </c>
      <c r="E76" s="267"/>
      <c r="F76" s="276"/>
      <c r="G76" s="272"/>
      <c r="H76" s="272">
        <f>SUM(H68:H75)</f>
        <v>94730</v>
      </c>
      <c r="I76" s="272"/>
      <c r="J76" s="272">
        <f>SUM(J68:J75)</f>
        <v>20050</v>
      </c>
      <c r="K76" s="272">
        <f>SUM(K68:K75)</f>
        <v>114780</v>
      </c>
      <c r="L76" s="317"/>
      <c r="M76" s="232"/>
      <c r="N76" s="283"/>
      <c r="O76" s="361"/>
    </row>
    <row r="77" spans="2:21" s="274" customFormat="1" ht="22.5" customHeight="1">
      <c r="B77" s="267"/>
      <c r="C77" s="323"/>
      <c r="D77" s="281"/>
      <c r="E77" s="267"/>
      <c r="F77" s="276"/>
      <c r="G77" s="272"/>
      <c r="H77" s="272"/>
      <c r="I77" s="272"/>
      <c r="J77" s="272"/>
      <c r="K77" s="272"/>
      <c r="L77" s="317"/>
      <c r="M77" s="232"/>
      <c r="N77" s="283"/>
      <c r="O77" s="361"/>
    </row>
    <row r="78" spans="2:21" ht="22.5" customHeight="1">
      <c r="B78" s="298" t="s">
        <v>0</v>
      </c>
      <c r="C78" s="299"/>
      <c r="D78" s="300" t="s">
        <v>163</v>
      </c>
      <c r="E78" s="301"/>
      <c r="F78" s="302"/>
      <c r="G78" s="303"/>
      <c r="H78" s="304" t="s">
        <v>37</v>
      </c>
      <c r="I78" s="305"/>
      <c r="J78" s="306"/>
      <c r="K78" s="306"/>
      <c r="L78" s="262"/>
      <c r="N78" s="307"/>
      <c r="O78" s="361"/>
      <c r="R78" s="201"/>
      <c r="S78" s="201"/>
      <c r="T78" s="201"/>
      <c r="U78" s="201"/>
    </row>
    <row r="79" spans="2:21" ht="22.5" customHeight="1">
      <c r="B79" s="308" t="s">
        <v>3</v>
      </c>
      <c r="C79" s="227"/>
      <c r="D79" s="309" t="s">
        <v>71</v>
      </c>
      <c r="E79" s="310"/>
      <c r="F79" s="311"/>
      <c r="G79" s="312"/>
      <c r="H79" s="313" t="s">
        <v>4</v>
      </c>
      <c r="I79" s="314" t="s">
        <v>155</v>
      </c>
      <c r="J79" s="315"/>
      <c r="K79" s="316"/>
      <c r="L79" s="262"/>
      <c r="N79" s="307"/>
      <c r="O79" s="361"/>
      <c r="R79" s="201"/>
      <c r="S79" s="201"/>
      <c r="T79" s="201"/>
      <c r="U79" s="201"/>
    </row>
    <row r="80" spans="2:21" ht="22.5" customHeight="1">
      <c r="B80" s="239" t="s">
        <v>10</v>
      </c>
      <c r="C80" s="240" t="s">
        <v>12</v>
      </c>
      <c r="D80" s="240"/>
      <c r="E80" s="239" t="s">
        <v>13</v>
      </c>
      <c r="F80" s="241" t="s">
        <v>14</v>
      </c>
      <c r="G80" s="242" t="s">
        <v>15</v>
      </c>
      <c r="H80" s="243"/>
      <c r="I80" s="244" t="s">
        <v>16</v>
      </c>
      <c r="J80" s="245"/>
      <c r="K80" s="246" t="s">
        <v>17</v>
      </c>
      <c r="L80" s="262"/>
      <c r="N80" s="263"/>
      <c r="O80" s="361"/>
      <c r="R80" s="201"/>
      <c r="S80" s="201"/>
    </row>
    <row r="81" spans="2:21" ht="22.5" customHeight="1">
      <c r="B81" s="247" t="s">
        <v>2</v>
      </c>
      <c r="C81" s="248"/>
      <c r="D81" s="248"/>
      <c r="E81" s="247"/>
      <c r="F81" s="249"/>
      <c r="G81" s="250" t="s">
        <v>18</v>
      </c>
      <c r="H81" s="251" t="s">
        <v>19</v>
      </c>
      <c r="I81" s="250" t="s">
        <v>18</v>
      </c>
      <c r="J81" s="251" t="s">
        <v>19</v>
      </c>
      <c r="K81" s="252"/>
      <c r="L81" s="282"/>
      <c r="N81" s="263"/>
      <c r="O81" s="361"/>
      <c r="R81" s="201"/>
      <c r="S81" s="201"/>
    </row>
    <row r="82" spans="2:21" s="274" customFormat="1" ht="22.5" customHeight="1">
      <c r="B82" s="267">
        <v>5</v>
      </c>
      <c r="C82" s="323" t="s">
        <v>157</v>
      </c>
      <c r="D82" s="281"/>
      <c r="E82" s="267"/>
      <c r="F82" s="276"/>
      <c r="G82" s="272"/>
      <c r="H82" s="272"/>
      <c r="I82" s="272"/>
      <c r="J82" s="272"/>
      <c r="K82" s="272"/>
      <c r="L82" s="317"/>
      <c r="M82" s="232"/>
      <c r="N82" s="283"/>
      <c r="O82" s="361"/>
    </row>
    <row r="83" spans="2:21" s="274" customFormat="1" ht="22.5" customHeight="1">
      <c r="B83" s="267"/>
      <c r="C83" s="323" t="s">
        <v>156</v>
      </c>
      <c r="D83" s="281"/>
      <c r="E83" s="267"/>
      <c r="F83" s="276"/>
      <c r="G83" s="272"/>
      <c r="H83" s="272"/>
      <c r="I83" s="272"/>
      <c r="J83" s="272"/>
      <c r="K83" s="272"/>
      <c r="L83" s="317"/>
      <c r="M83" s="200"/>
      <c r="N83" s="263"/>
      <c r="O83" s="361"/>
    </row>
    <row r="84" spans="2:21" ht="22.5" customHeight="1">
      <c r="B84" s="257">
        <v>5.0999999999999996</v>
      </c>
      <c r="C84" s="277" t="s">
        <v>111</v>
      </c>
      <c r="D84" s="285"/>
      <c r="E84" s="257"/>
      <c r="F84" s="279"/>
      <c r="G84" s="260"/>
      <c r="H84" s="333"/>
      <c r="I84" s="333"/>
      <c r="J84" s="333"/>
      <c r="K84" s="333"/>
      <c r="L84" s="318"/>
      <c r="N84" s="263"/>
      <c r="O84" s="361"/>
      <c r="R84" s="201"/>
      <c r="S84" s="201"/>
      <c r="T84" s="201"/>
      <c r="U84" s="201"/>
    </row>
    <row r="85" spans="2:21" ht="22.5" customHeight="1">
      <c r="B85" s="257"/>
      <c r="C85" s="277" t="s">
        <v>112</v>
      </c>
      <c r="D85" s="281"/>
      <c r="E85" s="257" t="s">
        <v>185</v>
      </c>
      <c r="F85" s="279">
        <v>1</v>
      </c>
      <c r="G85" s="260">
        <v>4080</v>
      </c>
      <c r="H85" s="260">
        <f>+F85*G85</f>
        <v>4080</v>
      </c>
      <c r="I85" s="333">
        <v>2230</v>
      </c>
      <c r="J85" s="260">
        <f>+I85*F85</f>
        <v>2230</v>
      </c>
      <c r="K85" s="260">
        <f>+H85+J85</f>
        <v>6310</v>
      </c>
      <c r="L85" s="318"/>
      <c r="N85" s="263"/>
      <c r="O85" s="361"/>
      <c r="R85" s="201"/>
      <c r="S85" s="201"/>
      <c r="T85" s="201"/>
      <c r="U85" s="201"/>
    </row>
    <row r="86" spans="2:21" ht="22.5" customHeight="1">
      <c r="B86" s="257"/>
      <c r="C86" s="277" t="s">
        <v>113</v>
      </c>
      <c r="D86" s="284"/>
      <c r="E86" s="257" t="s">
        <v>185</v>
      </c>
      <c r="F86" s="279">
        <v>1</v>
      </c>
      <c r="G86" s="260">
        <v>22230</v>
      </c>
      <c r="H86" s="260">
        <f t="shared" ref="H86:H91" si="9">+F86*G86</f>
        <v>22230</v>
      </c>
      <c r="I86" s="260">
        <v>2670</v>
      </c>
      <c r="J86" s="260">
        <f t="shared" ref="J86:J91" si="10">+I86*F86</f>
        <v>2670</v>
      </c>
      <c r="K86" s="260">
        <f t="shared" ref="K86:K91" si="11">+H86+J86</f>
        <v>24900</v>
      </c>
      <c r="L86" s="318"/>
      <c r="N86" s="263"/>
      <c r="O86" s="361"/>
      <c r="R86" s="201"/>
      <c r="S86" s="201"/>
      <c r="T86" s="201"/>
      <c r="U86" s="201"/>
    </row>
    <row r="87" spans="2:21" ht="22.5" customHeight="1">
      <c r="B87" s="257"/>
      <c r="C87" s="277" t="s">
        <v>114</v>
      </c>
      <c r="D87" s="284"/>
      <c r="E87" s="257" t="s">
        <v>185</v>
      </c>
      <c r="F87" s="334">
        <v>1</v>
      </c>
      <c r="G87" s="333">
        <v>33760</v>
      </c>
      <c r="H87" s="260">
        <f t="shared" si="9"/>
        <v>33760</v>
      </c>
      <c r="I87" s="333">
        <v>4450</v>
      </c>
      <c r="J87" s="260">
        <f t="shared" si="10"/>
        <v>4450</v>
      </c>
      <c r="K87" s="260">
        <f t="shared" si="11"/>
        <v>38210</v>
      </c>
      <c r="L87" s="262"/>
      <c r="N87" s="263"/>
      <c r="O87" s="361"/>
      <c r="R87" s="201"/>
      <c r="S87" s="201"/>
      <c r="T87" s="201"/>
      <c r="U87" s="201"/>
    </row>
    <row r="88" spans="2:21" s="274" customFormat="1" ht="22.5" customHeight="1">
      <c r="B88" s="254"/>
      <c r="C88" s="277" t="s">
        <v>115</v>
      </c>
      <c r="D88" s="285"/>
      <c r="E88" s="257" t="s">
        <v>186</v>
      </c>
      <c r="F88" s="334">
        <v>544</v>
      </c>
      <c r="G88" s="333">
        <v>560</v>
      </c>
      <c r="H88" s="260">
        <f t="shared" si="9"/>
        <v>304640</v>
      </c>
      <c r="I88" s="333">
        <v>70</v>
      </c>
      <c r="J88" s="260">
        <f t="shared" si="10"/>
        <v>38080</v>
      </c>
      <c r="K88" s="260">
        <f t="shared" si="11"/>
        <v>342720</v>
      </c>
      <c r="L88" s="282"/>
      <c r="M88" s="317"/>
      <c r="N88" s="283"/>
      <c r="O88" s="361"/>
      <c r="R88" s="201"/>
      <c r="T88" s="201"/>
      <c r="U88" s="335"/>
    </row>
    <row r="89" spans="2:21" s="274" customFormat="1" ht="22.5" customHeight="1">
      <c r="B89" s="257"/>
      <c r="C89" s="277" t="s">
        <v>116</v>
      </c>
      <c r="D89" s="284"/>
      <c r="E89" s="257" t="s">
        <v>186</v>
      </c>
      <c r="F89" s="334">
        <v>135</v>
      </c>
      <c r="G89" s="333">
        <v>127</v>
      </c>
      <c r="H89" s="260">
        <f t="shared" si="9"/>
        <v>17145</v>
      </c>
      <c r="I89" s="333">
        <v>30</v>
      </c>
      <c r="J89" s="260">
        <f t="shared" si="10"/>
        <v>4050</v>
      </c>
      <c r="K89" s="260">
        <f t="shared" si="11"/>
        <v>21195</v>
      </c>
      <c r="L89" s="282"/>
      <c r="M89" s="232"/>
      <c r="N89" s="283"/>
      <c r="O89" s="361"/>
      <c r="R89" s="201"/>
      <c r="T89" s="201"/>
      <c r="U89" s="335"/>
    </row>
    <row r="90" spans="2:21" s="274" customFormat="1" ht="22.5" customHeight="1">
      <c r="B90" s="257"/>
      <c r="C90" s="277" t="s">
        <v>117</v>
      </c>
      <c r="D90" s="285"/>
      <c r="E90" s="257" t="s">
        <v>186</v>
      </c>
      <c r="F90" s="334">
        <v>135</v>
      </c>
      <c r="G90" s="333">
        <v>495</v>
      </c>
      <c r="H90" s="260">
        <f t="shared" si="9"/>
        <v>66825</v>
      </c>
      <c r="I90" s="333">
        <v>65</v>
      </c>
      <c r="J90" s="260">
        <f t="shared" si="10"/>
        <v>8775</v>
      </c>
      <c r="K90" s="260">
        <f t="shared" si="11"/>
        <v>75600</v>
      </c>
      <c r="L90" s="282"/>
      <c r="M90" s="232"/>
      <c r="N90" s="283"/>
      <c r="O90" s="361"/>
      <c r="R90" s="201"/>
      <c r="T90" s="201"/>
      <c r="U90" s="335"/>
    </row>
    <row r="91" spans="2:21" s="274" customFormat="1" ht="22.5" customHeight="1">
      <c r="B91" s="257"/>
      <c r="C91" s="336" t="s">
        <v>118</v>
      </c>
      <c r="D91" s="337"/>
      <c r="E91" s="257" t="s">
        <v>150</v>
      </c>
      <c r="F91" s="334">
        <v>1</v>
      </c>
      <c r="G91" s="333">
        <v>52800</v>
      </c>
      <c r="H91" s="260">
        <f t="shared" si="9"/>
        <v>52800</v>
      </c>
      <c r="I91" s="333"/>
      <c r="J91" s="260">
        <f t="shared" si="10"/>
        <v>0</v>
      </c>
      <c r="K91" s="260">
        <f t="shared" si="11"/>
        <v>52800</v>
      </c>
      <c r="L91" s="282"/>
      <c r="M91" s="232"/>
      <c r="N91" s="283"/>
      <c r="O91" s="361"/>
      <c r="R91" s="201"/>
      <c r="T91" s="201"/>
      <c r="U91" s="335"/>
    </row>
    <row r="92" spans="2:21" s="274" customFormat="1" ht="22.5" customHeight="1">
      <c r="B92" s="267"/>
      <c r="C92" s="338"/>
      <c r="D92" s="339" t="s">
        <v>17</v>
      </c>
      <c r="E92" s="267"/>
      <c r="F92" s="340"/>
      <c r="G92" s="270"/>
      <c r="H92" s="270">
        <f>SUM(H85:H91)</f>
        <v>501480</v>
      </c>
      <c r="I92" s="270"/>
      <c r="J92" s="270">
        <f>SUM(J85:J91)</f>
        <v>60255</v>
      </c>
      <c r="K92" s="270">
        <f>SUM(K85:K91)</f>
        <v>561735</v>
      </c>
      <c r="L92" s="282"/>
      <c r="M92" s="232"/>
      <c r="N92" s="283"/>
      <c r="O92" s="361"/>
      <c r="R92" s="201"/>
      <c r="T92" s="201"/>
      <c r="U92" s="335"/>
    </row>
    <row r="93" spans="2:21" s="274" customFormat="1" ht="22.5" customHeight="1">
      <c r="B93" s="257">
        <v>5.2</v>
      </c>
      <c r="C93" s="277" t="s">
        <v>119</v>
      </c>
      <c r="D93" s="284"/>
      <c r="E93" s="257"/>
      <c r="F93" s="334"/>
      <c r="G93" s="333"/>
      <c r="H93" s="333"/>
      <c r="I93" s="333"/>
      <c r="J93" s="333"/>
      <c r="K93" s="333"/>
      <c r="L93" s="282"/>
      <c r="M93" s="232"/>
      <c r="N93" s="283"/>
      <c r="O93" s="361"/>
      <c r="R93" s="201"/>
      <c r="T93" s="201"/>
      <c r="U93" s="335"/>
    </row>
    <row r="94" spans="2:21" s="274" customFormat="1" ht="22.5" customHeight="1">
      <c r="B94" s="257"/>
      <c r="C94" s="319" t="s">
        <v>120</v>
      </c>
      <c r="D94" s="287"/>
      <c r="E94" s="257" t="s">
        <v>185</v>
      </c>
      <c r="F94" s="334">
        <v>4</v>
      </c>
      <c r="G94" s="333">
        <v>8800</v>
      </c>
      <c r="H94" s="260">
        <f t="shared" ref="H94:H101" si="12">+F94*G94</f>
        <v>35200</v>
      </c>
      <c r="I94" s="333">
        <v>100</v>
      </c>
      <c r="J94" s="260">
        <f>+I94*F94</f>
        <v>400</v>
      </c>
      <c r="K94" s="260">
        <f t="shared" ref="K94:K101" si="13">+H94+J94</f>
        <v>35600</v>
      </c>
      <c r="L94" s="282"/>
      <c r="M94" s="232"/>
      <c r="N94" s="283"/>
      <c r="O94" s="361"/>
      <c r="R94" s="201"/>
      <c r="T94" s="201"/>
      <c r="U94" s="335"/>
    </row>
    <row r="95" spans="2:21" s="274" customFormat="1" ht="22.5" customHeight="1">
      <c r="B95" s="257"/>
      <c r="C95" s="319" t="s">
        <v>184</v>
      </c>
      <c r="D95" s="287"/>
      <c r="E95" s="257" t="s">
        <v>185</v>
      </c>
      <c r="F95" s="334">
        <v>2</v>
      </c>
      <c r="G95" s="333">
        <v>6650</v>
      </c>
      <c r="H95" s="260">
        <f t="shared" si="12"/>
        <v>13300</v>
      </c>
      <c r="I95" s="333">
        <v>100</v>
      </c>
      <c r="J95" s="260">
        <f>+I95*F95</f>
        <v>200</v>
      </c>
      <c r="K95" s="260">
        <f>+H95+J95</f>
        <v>13500</v>
      </c>
      <c r="L95" s="282"/>
      <c r="M95" s="232"/>
      <c r="N95" s="283"/>
      <c r="O95" s="361"/>
      <c r="R95" s="201"/>
      <c r="T95" s="201"/>
      <c r="U95" s="335"/>
    </row>
    <row r="96" spans="2:21" s="274" customFormat="1" ht="22.5" customHeight="1">
      <c r="B96" s="257"/>
      <c r="C96" s="319" t="s">
        <v>121</v>
      </c>
      <c r="D96" s="287"/>
      <c r="E96" s="257" t="s">
        <v>186</v>
      </c>
      <c r="F96" s="334">
        <v>240</v>
      </c>
      <c r="G96" s="333">
        <v>40</v>
      </c>
      <c r="H96" s="260">
        <f t="shared" si="12"/>
        <v>9600</v>
      </c>
      <c r="I96" s="333">
        <v>16</v>
      </c>
      <c r="J96" s="260">
        <f t="shared" ref="J96:J101" si="14">+I96*F96</f>
        <v>3840</v>
      </c>
      <c r="K96" s="260">
        <f t="shared" si="13"/>
        <v>13440</v>
      </c>
      <c r="M96" s="232"/>
      <c r="N96" s="283"/>
      <c r="O96" s="361"/>
      <c r="R96" s="201"/>
      <c r="T96" s="201"/>
      <c r="U96" s="335"/>
    </row>
    <row r="97" spans="2:21" s="274" customFormat="1" ht="22.5" customHeight="1">
      <c r="B97" s="257"/>
      <c r="C97" s="319" t="s">
        <v>122</v>
      </c>
      <c r="D97" s="287"/>
      <c r="E97" s="257" t="s">
        <v>186</v>
      </c>
      <c r="F97" s="334">
        <v>90</v>
      </c>
      <c r="G97" s="333">
        <v>10</v>
      </c>
      <c r="H97" s="260">
        <f t="shared" si="12"/>
        <v>900</v>
      </c>
      <c r="I97" s="333">
        <v>7</v>
      </c>
      <c r="J97" s="260">
        <f t="shared" si="14"/>
        <v>630</v>
      </c>
      <c r="K97" s="260">
        <f t="shared" si="13"/>
        <v>1530</v>
      </c>
      <c r="L97" s="282"/>
      <c r="M97" s="232"/>
      <c r="N97" s="283"/>
      <c r="O97" s="361"/>
      <c r="R97" s="201"/>
      <c r="T97" s="201"/>
      <c r="U97" s="335"/>
    </row>
    <row r="98" spans="2:21" s="274" customFormat="1" ht="22.5" customHeight="1">
      <c r="B98" s="257"/>
      <c r="C98" s="319" t="s">
        <v>123</v>
      </c>
      <c r="D98" s="287"/>
      <c r="E98" s="257" t="s">
        <v>186</v>
      </c>
      <c r="F98" s="334">
        <v>120</v>
      </c>
      <c r="G98" s="333">
        <v>20</v>
      </c>
      <c r="H98" s="260">
        <f t="shared" si="12"/>
        <v>2400</v>
      </c>
      <c r="I98" s="333">
        <v>10</v>
      </c>
      <c r="J98" s="260">
        <f t="shared" si="14"/>
        <v>1200</v>
      </c>
      <c r="K98" s="260">
        <f t="shared" si="13"/>
        <v>3600</v>
      </c>
      <c r="L98" s="282"/>
      <c r="M98" s="232"/>
      <c r="N98" s="283"/>
      <c r="O98" s="361"/>
      <c r="R98" s="201"/>
      <c r="T98" s="201"/>
      <c r="U98" s="335"/>
    </row>
    <row r="99" spans="2:21" ht="22.5" customHeight="1">
      <c r="B99" s="257"/>
      <c r="C99" s="319" t="s">
        <v>124</v>
      </c>
      <c r="D99" s="287"/>
      <c r="E99" s="257" t="s">
        <v>186</v>
      </c>
      <c r="F99" s="334">
        <v>60</v>
      </c>
      <c r="G99" s="333">
        <v>90</v>
      </c>
      <c r="H99" s="260">
        <f t="shared" si="12"/>
        <v>5400</v>
      </c>
      <c r="I99" s="333">
        <v>32</v>
      </c>
      <c r="J99" s="260">
        <f t="shared" si="14"/>
        <v>1920</v>
      </c>
      <c r="K99" s="260">
        <f t="shared" si="13"/>
        <v>7320</v>
      </c>
      <c r="N99" s="263"/>
      <c r="O99" s="361"/>
      <c r="R99" s="201"/>
      <c r="S99" s="201"/>
      <c r="T99" s="201"/>
    </row>
    <row r="100" spans="2:21" ht="22.5" customHeight="1">
      <c r="B100" s="257"/>
      <c r="C100" s="277" t="s">
        <v>125</v>
      </c>
      <c r="D100" s="325"/>
      <c r="E100" s="257" t="s">
        <v>186</v>
      </c>
      <c r="F100" s="334">
        <v>30</v>
      </c>
      <c r="G100" s="333">
        <v>70</v>
      </c>
      <c r="H100" s="260">
        <f t="shared" si="12"/>
        <v>2100</v>
      </c>
      <c r="I100" s="333">
        <v>28</v>
      </c>
      <c r="J100" s="260">
        <f t="shared" si="14"/>
        <v>840</v>
      </c>
      <c r="K100" s="260">
        <f t="shared" si="13"/>
        <v>2940</v>
      </c>
      <c r="L100" s="282"/>
      <c r="M100" s="282"/>
      <c r="N100" s="263"/>
      <c r="O100" s="361"/>
      <c r="R100" s="201"/>
      <c r="S100" s="201"/>
      <c r="T100" s="201"/>
    </row>
    <row r="101" spans="2:21" s="274" customFormat="1" ht="22.5" customHeight="1">
      <c r="B101" s="267"/>
      <c r="C101" s="277" t="s">
        <v>118</v>
      </c>
      <c r="D101" s="285"/>
      <c r="E101" s="257" t="s">
        <v>150</v>
      </c>
      <c r="F101" s="279">
        <v>1</v>
      </c>
      <c r="G101" s="260">
        <v>3300</v>
      </c>
      <c r="H101" s="260">
        <f t="shared" si="12"/>
        <v>3300</v>
      </c>
      <c r="I101" s="333"/>
      <c r="J101" s="260">
        <f t="shared" si="14"/>
        <v>0</v>
      </c>
      <c r="K101" s="260">
        <f t="shared" si="13"/>
        <v>3300</v>
      </c>
      <c r="L101" s="282"/>
      <c r="M101" s="282"/>
      <c r="N101" s="283"/>
      <c r="O101" s="361"/>
      <c r="R101" s="201"/>
      <c r="T101" s="201"/>
      <c r="U101" s="335"/>
    </row>
    <row r="102" spans="2:21" s="274" customFormat="1" ht="22.5" customHeight="1">
      <c r="B102" s="267"/>
      <c r="C102" s="323"/>
      <c r="D102" s="281" t="s">
        <v>17</v>
      </c>
      <c r="E102" s="267"/>
      <c r="F102" s="276"/>
      <c r="G102" s="272"/>
      <c r="H102" s="270">
        <f>SUM(H94:H101)</f>
        <v>72200</v>
      </c>
      <c r="I102" s="270"/>
      <c r="J102" s="270">
        <f>SUM(J94:J101)</f>
        <v>9030</v>
      </c>
      <c r="K102" s="270">
        <f>SUM(K94:K101)</f>
        <v>81230</v>
      </c>
      <c r="L102" s="282"/>
      <c r="M102" s="232"/>
      <c r="N102" s="283"/>
      <c r="O102" s="361"/>
      <c r="R102" s="201"/>
      <c r="T102" s="201"/>
      <c r="U102" s="335"/>
    </row>
    <row r="103" spans="2:21" ht="22.5" customHeight="1">
      <c r="B103" s="257">
        <v>5.3</v>
      </c>
      <c r="C103" s="341" t="s">
        <v>126</v>
      </c>
      <c r="D103" s="322"/>
      <c r="E103" s="267"/>
      <c r="F103" s="276"/>
      <c r="G103" s="270"/>
      <c r="H103" s="270"/>
      <c r="I103" s="270"/>
      <c r="J103" s="270"/>
      <c r="K103" s="270"/>
      <c r="L103" s="262"/>
      <c r="N103" s="263"/>
      <c r="O103" s="361"/>
      <c r="R103" s="201"/>
      <c r="S103" s="201"/>
      <c r="T103" s="201"/>
    </row>
    <row r="104" spans="2:21" ht="22.5" customHeight="1">
      <c r="B104" s="257"/>
      <c r="C104" s="277" t="s">
        <v>127</v>
      </c>
      <c r="D104" s="285"/>
      <c r="E104" s="257" t="s">
        <v>185</v>
      </c>
      <c r="F104" s="279">
        <v>1</v>
      </c>
      <c r="G104" s="333">
        <v>10670</v>
      </c>
      <c r="H104" s="260">
        <f t="shared" ref="H104:H114" si="15">+F104*G104</f>
        <v>10670</v>
      </c>
      <c r="I104" s="333">
        <v>1780</v>
      </c>
      <c r="J104" s="260">
        <f>+I104*F104</f>
        <v>1780</v>
      </c>
      <c r="K104" s="260">
        <f>+H104+J104</f>
        <v>12450</v>
      </c>
      <c r="L104" s="262"/>
      <c r="N104" s="263"/>
      <c r="O104" s="361"/>
      <c r="R104" s="201"/>
      <c r="S104" s="201"/>
      <c r="T104" s="201"/>
    </row>
    <row r="105" spans="2:21" ht="22.5" customHeight="1">
      <c r="B105" s="257"/>
      <c r="C105" s="277" t="s">
        <v>128</v>
      </c>
      <c r="D105" s="284"/>
      <c r="E105" s="257" t="s">
        <v>186</v>
      </c>
      <c r="F105" s="279">
        <v>368</v>
      </c>
      <c r="G105" s="333">
        <v>96</v>
      </c>
      <c r="H105" s="260">
        <f t="shared" si="15"/>
        <v>35328</v>
      </c>
      <c r="I105" s="333">
        <v>25</v>
      </c>
      <c r="J105" s="260">
        <f t="shared" ref="J105:J114" si="16">+I105*F105</f>
        <v>9200</v>
      </c>
      <c r="K105" s="260">
        <f t="shared" ref="K105:K114" si="17">+H105+J105</f>
        <v>44528</v>
      </c>
      <c r="L105" s="262"/>
      <c r="N105" s="263"/>
      <c r="O105" s="361"/>
      <c r="R105" s="201"/>
      <c r="S105" s="201"/>
      <c r="T105" s="201"/>
    </row>
    <row r="106" spans="2:21" ht="22.5" customHeight="1">
      <c r="B106" s="257"/>
      <c r="C106" s="277" t="s">
        <v>121</v>
      </c>
      <c r="D106" s="285"/>
      <c r="E106" s="257" t="s">
        <v>186</v>
      </c>
      <c r="F106" s="279">
        <v>92</v>
      </c>
      <c r="G106" s="333">
        <v>40</v>
      </c>
      <c r="H106" s="260">
        <f t="shared" si="15"/>
        <v>3680</v>
      </c>
      <c r="I106" s="333">
        <v>16</v>
      </c>
      <c r="J106" s="260">
        <f t="shared" si="16"/>
        <v>1472</v>
      </c>
      <c r="K106" s="260">
        <f t="shared" si="17"/>
        <v>5152</v>
      </c>
      <c r="L106" s="262"/>
      <c r="N106" s="263"/>
      <c r="O106" s="361"/>
      <c r="R106" s="201"/>
      <c r="S106" s="201"/>
      <c r="T106" s="201"/>
    </row>
    <row r="107" spans="2:21" ht="22.5" customHeight="1">
      <c r="B107" s="257"/>
      <c r="C107" s="277" t="s">
        <v>129</v>
      </c>
      <c r="D107" s="284"/>
      <c r="E107" s="257" t="s">
        <v>186</v>
      </c>
      <c r="F107" s="279">
        <v>96</v>
      </c>
      <c r="G107" s="333">
        <v>160</v>
      </c>
      <c r="H107" s="260">
        <f t="shared" si="15"/>
        <v>15360</v>
      </c>
      <c r="I107" s="333">
        <v>42</v>
      </c>
      <c r="J107" s="260">
        <f t="shared" si="16"/>
        <v>4032</v>
      </c>
      <c r="K107" s="260">
        <f t="shared" si="17"/>
        <v>19392</v>
      </c>
      <c r="L107" s="262"/>
      <c r="N107" s="263"/>
      <c r="O107" s="361"/>
      <c r="R107" s="201"/>
      <c r="S107" s="201"/>
      <c r="T107" s="201"/>
    </row>
    <row r="108" spans="2:21" ht="22.5" customHeight="1">
      <c r="B108" s="257"/>
      <c r="C108" s="277" t="s">
        <v>130</v>
      </c>
      <c r="D108" s="284"/>
      <c r="E108" s="257" t="s">
        <v>186</v>
      </c>
      <c r="F108" s="279">
        <v>2880</v>
      </c>
      <c r="G108" s="333">
        <v>20</v>
      </c>
      <c r="H108" s="260">
        <f t="shared" si="15"/>
        <v>57600</v>
      </c>
      <c r="I108" s="333">
        <v>10</v>
      </c>
      <c r="J108" s="260">
        <f t="shared" si="16"/>
        <v>28800</v>
      </c>
      <c r="K108" s="260">
        <f t="shared" si="17"/>
        <v>86400</v>
      </c>
      <c r="L108" s="262"/>
      <c r="N108" s="263"/>
      <c r="O108" s="361"/>
      <c r="R108" s="201"/>
      <c r="S108" s="201"/>
      <c r="T108" s="201"/>
      <c r="U108" s="201"/>
    </row>
    <row r="109" spans="2:21" ht="22.5" customHeight="1">
      <c r="B109" s="257"/>
      <c r="C109" s="277" t="s">
        <v>132</v>
      </c>
      <c r="D109" s="284"/>
      <c r="E109" s="257" t="s">
        <v>186</v>
      </c>
      <c r="F109" s="279">
        <v>240</v>
      </c>
      <c r="G109" s="333">
        <v>10</v>
      </c>
      <c r="H109" s="260">
        <f t="shared" si="15"/>
        <v>2400</v>
      </c>
      <c r="I109" s="333">
        <v>7</v>
      </c>
      <c r="J109" s="260">
        <f t="shared" si="16"/>
        <v>1680</v>
      </c>
      <c r="K109" s="260">
        <f t="shared" si="17"/>
        <v>4080</v>
      </c>
      <c r="L109" s="262"/>
      <c r="N109" s="263"/>
      <c r="O109" s="361"/>
      <c r="R109" s="201"/>
      <c r="S109" s="201"/>
      <c r="T109" s="201"/>
      <c r="U109" s="201"/>
    </row>
    <row r="110" spans="2:21" ht="22.5" customHeight="1">
      <c r="B110" s="257"/>
      <c r="C110" s="277" t="s">
        <v>125</v>
      </c>
      <c r="D110" s="285"/>
      <c r="E110" s="257" t="s">
        <v>186</v>
      </c>
      <c r="F110" s="279">
        <v>240</v>
      </c>
      <c r="G110" s="333">
        <v>70</v>
      </c>
      <c r="H110" s="260">
        <f t="shared" si="15"/>
        <v>16800</v>
      </c>
      <c r="I110" s="333">
        <v>28</v>
      </c>
      <c r="J110" s="260">
        <f t="shared" si="16"/>
        <v>6720</v>
      </c>
      <c r="K110" s="260">
        <f t="shared" si="17"/>
        <v>23520</v>
      </c>
      <c r="L110" s="262"/>
      <c r="N110" s="263"/>
      <c r="O110" s="361"/>
      <c r="R110" s="201"/>
      <c r="S110" s="201"/>
      <c r="T110" s="201"/>
      <c r="U110" s="201"/>
    </row>
    <row r="111" spans="2:21" ht="22.5" customHeight="1">
      <c r="B111" s="257"/>
      <c r="C111" s="277" t="s">
        <v>131</v>
      </c>
      <c r="D111" s="285"/>
      <c r="E111" s="257" t="s">
        <v>186</v>
      </c>
      <c r="F111" s="279">
        <v>280</v>
      </c>
      <c r="G111" s="333">
        <v>20</v>
      </c>
      <c r="H111" s="260">
        <f t="shared" si="15"/>
        <v>5600</v>
      </c>
      <c r="I111" s="333">
        <v>10</v>
      </c>
      <c r="J111" s="260">
        <f t="shared" si="16"/>
        <v>2800</v>
      </c>
      <c r="K111" s="260">
        <f t="shared" si="17"/>
        <v>8400</v>
      </c>
      <c r="L111" s="262"/>
      <c r="N111" s="263"/>
      <c r="O111" s="361"/>
      <c r="R111" s="201"/>
      <c r="S111" s="201"/>
      <c r="T111" s="201"/>
      <c r="U111" s="201"/>
    </row>
    <row r="112" spans="2:21" ht="22.5" customHeight="1">
      <c r="B112" s="257"/>
      <c r="C112" s="277" t="s">
        <v>132</v>
      </c>
      <c r="D112" s="285"/>
      <c r="E112" s="257" t="s">
        <v>186</v>
      </c>
      <c r="F112" s="279">
        <v>95</v>
      </c>
      <c r="G112" s="333">
        <v>10</v>
      </c>
      <c r="H112" s="260">
        <f t="shared" si="15"/>
        <v>950</v>
      </c>
      <c r="I112" s="333">
        <v>7</v>
      </c>
      <c r="J112" s="260">
        <f t="shared" si="16"/>
        <v>665</v>
      </c>
      <c r="K112" s="260">
        <f t="shared" si="17"/>
        <v>1615</v>
      </c>
      <c r="L112" s="262"/>
      <c r="N112" s="263"/>
      <c r="O112" s="361"/>
      <c r="R112" s="201"/>
      <c r="S112" s="201"/>
      <c r="T112" s="201"/>
      <c r="U112" s="201"/>
    </row>
    <row r="113" spans="2:21" ht="22.5" customHeight="1">
      <c r="B113" s="257"/>
      <c r="C113" s="277" t="s">
        <v>133</v>
      </c>
      <c r="D113" s="342"/>
      <c r="E113" s="257" t="s">
        <v>186</v>
      </c>
      <c r="F113" s="279">
        <v>95</v>
      </c>
      <c r="G113" s="260">
        <v>50</v>
      </c>
      <c r="H113" s="260">
        <f t="shared" si="15"/>
        <v>4750</v>
      </c>
      <c r="I113" s="260">
        <v>26</v>
      </c>
      <c r="J113" s="260">
        <f t="shared" si="16"/>
        <v>2470</v>
      </c>
      <c r="K113" s="260">
        <f t="shared" si="17"/>
        <v>7220</v>
      </c>
      <c r="L113" s="282"/>
      <c r="M113" s="318"/>
      <c r="N113" s="263"/>
      <c r="O113" s="361"/>
      <c r="R113" s="201"/>
      <c r="S113" s="201"/>
      <c r="T113" s="201"/>
      <c r="U113" s="201"/>
    </row>
    <row r="114" spans="2:21" ht="22.5" customHeight="1">
      <c r="B114" s="257"/>
      <c r="C114" s="277" t="s">
        <v>118</v>
      </c>
      <c r="D114" s="284"/>
      <c r="E114" s="257" t="s">
        <v>150</v>
      </c>
      <c r="F114" s="279">
        <v>1</v>
      </c>
      <c r="G114" s="260">
        <v>19600</v>
      </c>
      <c r="H114" s="260">
        <f t="shared" si="15"/>
        <v>19600</v>
      </c>
      <c r="I114" s="260"/>
      <c r="J114" s="260">
        <f t="shared" si="16"/>
        <v>0</v>
      </c>
      <c r="K114" s="260">
        <f t="shared" si="17"/>
        <v>19600</v>
      </c>
      <c r="L114" s="282"/>
      <c r="M114" s="318"/>
      <c r="N114" s="263"/>
      <c r="O114" s="361"/>
      <c r="R114" s="201"/>
      <c r="S114" s="201"/>
      <c r="T114" s="201"/>
      <c r="U114" s="201"/>
    </row>
    <row r="115" spans="2:21" s="274" customFormat="1" ht="22.5" customHeight="1">
      <c r="B115" s="267"/>
      <c r="C115" s="323"/>
      <c r="D115" s="281" t="s">
        <v>17</v>
      </c>
      <c r="E115" s="267"/>
      <c r="F115" s="276"/>
      <c r="G115" s="272"/>
      <c r="H115" s="272">
        <f>SUM(H104:H114)</f>
        <v>172738</v>
      </c>
      <c r="I115" s="272"/>
      <c r="J115" s="272">
        <f>SUM(J104:J114)</f>
        <v>59619</v>
      </c>
      <c r="K115" s="272">
        <f>SUM(K104:K114)</f>
        <v>232357</v>
      </c>
      <c r="L115" s="282"/>
      <c r="M115" s="232"/>
      <c r="N115" s="283"/>
      <c r="O115" s="361"/>
    </row>
    <row r="116" spans="2:21" ht="22.5" customHeight="1">
      <c r="B116" s="257"/>
      <c r="C116" s="277"/>
      <c r="D116" s="285"/>
      <c r="E116" s="257"/>
      <c r="F116" s="279"/>
      <c r="G116" s="260"/>
      <c r="H116" s="260"/>
      <c r="I116" s="260"/>
      <c r="J116" s="260"/>
      <c r="K116" s="260"/>
      <c r="L116" s="262"/>
      <c r="N116" s="263"/>
      <c r="O116" s="361"/>
      <c r="R116" s="201"/>
      <c r="S116" s="201"/>
      <c r="T116" s="201"/>
      <c r="U116" s="201"/>
    </row>
    <row r="117" spans="2:21" ht="22.5" customHeight="1">
      <c r="B117" s="298" t="s">
        <v>0</v>
      </c>
      <c r="C117" s="299"/>
      <c r="D117" s="300" t="s">
        <v>163</v>
      </c>
      <c r="E117" s="301"/>
      <c r="F117" s="302"/>
      <c r="G117" s="303"/>
      <c r="H117" s="304" t="s">
        <v>37</v>
      </c>
      <c r="I117" s="305"/>
      <c r="J117" s="306"/>
      <c r="K117" s="306"/>
      <c r="L117" s="262"/>
      <c r="N117" s="307"/>
      <c r="O117" s="361"/>
      <c r="R117" s="201"/>
      <c r="S117" s="201"/>
      <c r="T117" s="201"/>
      <c r="U117" s="201"/>
    </row>
    <row r="118" spans="2:21" ht="22.5" customHeight="1">
      <c r="B118" s="308" t="s">
        <v>3</v>
      </c>
      <c r="C118" s="227"/>
      <c r="D118" s="309" t="s">
        <v>71</v>
      </c>
      <c r="E118" s="310"/>
      <c r="F118" s="311"/>
      <c r="G118" s="312"/>
      <c r="H118" s="313" t="s">
        <v>4</v>
      </c>
      <c r="I118" s="314" t="s">
        <v>158</v>
      </c>
      <c r="J118" s="315"/>
      <c r="K118" s="316"/>
      <c r="L118" s="262"/>
      <c r="N118" s="307"/>
      <c r="O118" s="361"/>
      <c r="R118" s="201"/>
      <c r="S118" s="201"/>
      <c r="T118" s="201"/>
      <c r="U118" s="201"/>
    </row>
    <row r="119" spans="2:21" ht="22.5" customHeight="1">
      <c r="B119" s="239" t="s">
        <v>10</v>
      </c>
      <c r="C119" s="240" t="s">
        <v>12</v>
      </c>
      <c r="D119" s="240"/>
      <c r="E119" s="239" t="s">
        <v>13</v>
      </c>
      <c r="F119" s="241" t="s">
        <v>14</v>
      </c>
      <c r="G119" s="242" t="s">
        <v>15</v>
      </c>
      <c r="H119" s="243"/>
      <c r="I119" s="244" t="s">
        <v>16</v>
      </c>
      <c r="J119" s="245"/>
      <c r="K119" s="246" t="s">
        <v>17</v>
      </c>
      <c r="L119" s="262"/>
      <c r="N119" s="263"/>
      <c r="O119" s="361"/>
      <c r="R119" s="201"/>
      <c r="S119" s="201"/>
      <c r="T119" s="201"/>
      <c r="U119" s="201"/>
    </row>
    <row r="120" spans="2:21" ht="22.5" customHeight="1">
      <c r="B120" s="247" t="s">
        <v>2</v>
      </c>
      <c r="C120" s="248"/>
      <c r="D120" s="248"/>
      <c r="E120" s="247"/>
      <c r="F120" s="249"/>
      <c r="G120" s="250" t="s">
        <v>18</v>
      </c>
      <c r="H120" s="251" t="s">
        <v>19</v>
      </c>
      <c r="I120" s="250" t="s">
        <v>18</v>
      </c>
      <c r="J120" s="251" t="s">
        <v>19</v>
      </c>
      <c r="K120" s="252"/>
      <c r="L120" s="262"/>
      <c r="N120" s="263"/>
      <c r="O120" s="361"/>
      <c r="R120" s="201"/>
      <c r="S120" s="201"/>
      <c r="T120" s="201"/>
      <c r="U120" s="201"/>
    </row>
    <row r="121" spans="2:21" ht="22.5" customHeight="1">
      <c r="B121" s="257">
        <v>5.4</v>
      </c>
      <c r="C121" s="277" t="s">
        <v>134</v>
      </c>
      <c r="D121" s="285"/>
      <c r="E121" s="257"/>
      <c r="F121" s="279"/>
      <c r="G121" s="260"/>
      <c r="H121" s="260"/>
      <c r="I121" s="260"/>
      <c r="J121" s="260"/>
      <c r="K121" s="260"/>
      <c r="L121" s="262"/>
      <c r="M121" s="232"/>
      <c r="N121" s="263"/>
      <c r="O121" s="361"/>
      <c r="R121" s="201"/>
      <c r="S121" s="201"/>
      <c r="T121" s="201"/>
      <c r="U121" s="201"/>
    </row>
    <row r="122" spans="2:21" ht="22.5" customHeight="1">
      <c r="B122" s="257"/>
      <c r="C122" s="277" t="s">
        <v>135</v>
      </c>
      <c r="D122" s="285"/>
      <c r="E122" s="257" t="s">
        <v>186</v>
      </c>
      <c r="F122" s="279">
        <v>134</v>
      </c>
      <c r="G122" s="260">
        <v>31</v>
      </c>
      <c r="H122" s="260">
        <f>+F122*G122</f>
        <v>4154</v>
      </c>
      <c r="I122" s="260">
        <v>11</v>
      </c>
      <c r="J122" s="260">
        <f>+I122*F122</f>
        <v>1474</v>
      </c>
      <c r="K122" s="260">
        <f>+H122+J122</f>
        <v>5628</v>
      </c>
      <c r="L122" s="262"/>
      <c r="N122" s="263"/>
      <c r="O122" s="361"/>
      <c r="R122" s="201"/>
      <c r="S122" s="201"/>
      <c r="T122" s="201"/>
      <c r="U122" s="201"/>
    </row>
    <row r="123" spans="2:21" ht="22.5" customHeight="1">
      <c r="B123" s="257"/>
      <c r="C123" s="277" t="s">
        <v>133</v>
      </c>
      <c r="D123" s="284"/>
      <c r="E123" s="257" t="s">
        <v>186</v>
      </c>
      <c r="F123" s="279">
        <v>134</v>
      </c>
      <c r="G123" s="260">
        <v>61</v>
      </c>
      <c r="H123" s="260">
        <f>+F123*G123</f>
        <v>8174</v>
      </c>
      <c r="I123" s="260">
        <v>26</v>
      </c>
      <c r="J123" s="260">
        <f>+I123*F123</f>
        <v>3484</v>
      </c>
      <c r="K123" s="260">
        <f>+H123+J123</f>
        <v>11658</v>
      </c>
      <c r="L123" s="262"/>
      <c r="N123" s="263"/>
      <c r="O123" s="361"/>
      <c r="R123" s="201"/>
      <c r="S123" s="201"/>
      <c r="T123" s="201"/>
      <c r="U123" s="201"/>
    </row>
    <row r="124" spans="2:21" ht="22.5" customHeight="1">
      <c r="B124" s="343"/>
      <c r="C124" s="277" t="s">
        <v>118</v>
      </c>
      <c r="D124" s="284"/>
      <c r="E124" s="257" t="s">
        <v>150</v>
      </c>
      <c r="F124" s="279">
        <v>1</v>
      </c>
      <c r="G124" s="260">
        <v>2000</v>
      </c>
      <c r="H124" s="260">
        <f>+F124*G124</f>
        <v>2000</v>
      </c>
      <c r="I124" s="260"/>
      <c r="J124" s="260">
        <f>+I124*F124</f>
        <v>0</v>
      </c>
      <c r="K124" s="260">
        <f>+H124+J124</f>
        <v>2000</v>
      </c>
      <c r="L124" s="282"/>
      <c r="N124" s="263"/>
      <c r="O124" s="361"/>
      <c r="R124" s="201"/>
      <c r="S124" s="201"/>
      <c r="T124" s="201"/>
      <c r="U124" s="201"/>
    </row>
    <row r="125" spans="2:21" ht="22.5" customHeight="1">
      <c r="B125" s="344"/>
      <c r="C125" s="323"/>
      <c r="D125" s="281" t="s">
        <v>17</v>
      </c>
      <c r="E125" s="267"/>
      <c r="F125" s="276"/>
      <c r="G125" s="272"/>
      <c r="H125" s="272">
        <f>SUM(H122:H124)</f>
        <v>14328</v>
      </c>
      <c r="I125" s="272"/>
      <c r="J125" s="272">
        <f>SUM(J122:J124)</f>
        <v>4958</v>
      </c>
      <c r="K125" s="272">
        <f>SUM(K122:K124)</f>
        <v>19286</v>
      </c>
      <c r="L125" s="282"/>
      <c r="N125" s="263"/>
      <c r="O125" s="361"/>
      <c r="R125" s="201"/>
      <c r="S125" s="201"/>
      <c r="T125" s="201"/>
      <c r="U125" s="201"/>
    </row>
    <row r="126" spans="2:21" ht="22.5" customHeight="1">
      <c r="B126" s="257">
        <v>5.5</v>
      </c>
      <c r="C126" s="345" t="s">
        <v>136</v>
      </c>
      <c r="D126" s="346"/>
      <c r="E126" s="257"/>
      <c r="F126" s="279"/>
      <c r="G126" s="260"/>
      <c r="H126" s="260"/>
      <c r="I126" s="260"/>
      <c r="J126" s="260"/>
      <c r="K126" s="260"/>
      <c r="L126" s="262"/>
      <c r="N126" s="263"/>
      <c r="O126" s="361"/>
      <c r="R126" s="201"/>
      <c r="S126" s="201"/>
      <c r="T126" s="201"/>
      <c r="U126" s="201"/>
    </row>
    <row r="127" spans="2:21" ht="22.5" customHeight="1">
      <c r="B127" s="257"/>
      <c r="C127" s="277" t="s">
        <v>135</v>
      </c>
      <c r="D127" s="322"/>
      <c r="E127" s="257" t="s">
        <v>186</v>
      </c>
      <c r="F127" s="279">
        <v>335</v>
      </c>
      <c r="G127" s="260">
        <v>31</v>
      </c>
      <c r="H127" s="260">
        <f>+F127*G127</f>
        <v>10385</v>
      </c>
      <c r="I127" s="260">
        <v>11</v>
      </c>
      <c r="J127" s="260">
        <f>+I127*F127</f>
        <v>3685</v>
      </c>
      <c r="K127" s="260">
        <f>+H127+J127</f>
        <v>14070</v>
      </c>
      <c r="L127" s="262"/>
      <c r="N127" s="263"/>
      <c r="O127" s="361"/>
      <c r="R127" s="201"/>
      <c r="S127" s="201"/>
      <c r="T127" s="201"/>
      <c r="U127" s="201"/>
    </row>
    <row r="128" spans="2:21" ht="22.5" customHeight="1">
      <c r="B128" s="257"/>
      <c r="C128" s="277" t="s">
        <v>133</v>
      </c>
      <c r="D128" s="284"/>
      <c r="E128" s="257" t="s">
        <v>186</v>
      </c>
      <c r="F128" s="279">
        <v>335</v>
      </c>
      <c r="G128" s="260">
        <v>61</v>
      </c>
      <c r="H128" s="260">
        <f>+F128*G128</f>
        <v>20435</v>
      </c>
      <c r="I128" s="260">
        <v>26</v>
      </c>
      <c r="J128" s="260">
        <f>+I128*F128</f>
        <v>8710</v>
      </c>
      <c r="K128" s="260">
        <f>+H128+J128</f>
        <v>29145</v>
      </c>
      <c r="L128" s="282"/>
      <c r="N128" s="263"/>
      <c r="O128" s="361"/>
      <c r="R128" s="201"/>
      <c r="S128" s="201"/>
      <c r="T128" s="201"/>
      <c r="U128" s="201"/>
    </row>
    <row r="129" spans="2:21" ht="22.5" customHeight="1">
      <c r="B129" s="257"/>
      <c r="C129" s="277" t="s">
        <v>118</v>
      </c>
      <c r="D129" s="285"/>
      <c r="E129" s="257" t="s">
        <v>150</v>
      </c>
      <c r="F129" s="279">
        <v>1</v>
      </c>
      <c r="G129" s="260">
        <v>5000</v>
      </c>
      <c r="H129" s="260">
        <f>+F129*G129</f>
        <v>5000</v>
      </c>
      <c r="I129" s="260"/>
      <c r="J129" s="260">
        <f>+I129*F129</f>
        <v>0</v>
      </c>
      <c r="K129" s="260">
        <f>+H129+J129</f>
        <v>5000</v>
      </c>
      <c r="L129" s="282"/>
      <c r="N129" s="263"/>
      <c r="O129" s="361"/>
      <c r="R129" s="201"/>
      <c r="S129" s="201"/>
      <c r="T129" s="201"/>
      <c r="U129" s="201"/>
    </row>
    <row r="130" spans="2:21" ht="22.5" customHeight="1">
      <c r="B130" s="267"/>
      <c r="C130" s="323"/>
      <c r="D130" s="281" t="s">
        <v>17</v>
      </c>
      <c r="E130" s="267"/>
      <c r="F130" s="276"/>
      <c r="G130" s="272"/>
      <c r="H130" s="272">
        <f>SUM(H127:H129)</f>
        <v>35820</v>
      </c>
      <c r="I130" s="272"/>
      <c r="J130" s="272">
        <f>SUM(J127:J129)</f>
        <v>12395</v>
      </c>
      <c r="K130" s="272">
        <f>SUM(K127:K129)</f>
        <v>48215</v>
      </c>
      <c r="L130" s="262"/>
      <c r="N130" s="263"/>
      <c r="O130" s="361"/>
      <c r="R130" s="201"/>
      <c r="S130" s="201"/>
      <c r="T130" s="201"/>
      <c r="U130" s="201"/>
    </row>
    <row r="131" spans="2:21" ht="22.5" customHeight="1">
      <c r="B131" s="257">
        <v>5.6</v>
      </c>
      <c r="C131" s="277" t="s">
        <v>137</v>
      </c>
      <c r="D131" s="285"/>
      <c r="E131" s="257"/>
      <c r="F131" s="279"/>
      <c r="G131" s="260"/>
      <c r="H131" s="260"/>
      <c r="I131" s="260"/>
      <c r="J131" s="260"/>
      <c r="K131" s="260"/>
      <c r="L131" s="262"/>
      <c r="N131" s="263"/>
      <c r="O131" s="361"/>
      <c r="R131" s="201"/>
      <c r="S131" s="201"/>
      <c r="T131" s="201"/>
      <c r="U131" s="201"/>
    </row>
    <row r="132" spans="2:21" ht="22.5" customHeight="1">
      <c r="B132" s="257"/>
      <c r="C132" s="277" t="s">
        <v>138</v>
      </c>
      <c r="D132" s="284"/>
      <c r="E132" s="257" t="s">
        <v>185</v>
      </c>
      <c r="F132" s="279">
        <v>3</v>
      </c>
      <c r="G132" s="260">
        <v>1300</v>
      </c>
      <c r="H132" s="260">
        <f>+F132*G132</f>
        <v>3900</v>
      </c>
      <c r="I132" s="260">
        <v>1000</v>
      </c>
      <c r="J132" s="260">
        <f>+I132*F132</f>
        <v>3000</v>
      </c>
      <c r="K132" s="260">
        <f>+H132+J132</f>
        <v>6900</v>
      </c>
      <c r="L132" s="262"/>
      <c r="N132" s="263"/>
      <c r="O132" s="361"/>
      <c r="R132" s="201"/>
      <c r="S132" s="201"/>
      <c r="T132" s="201"/>
      <c r="U132" s="201"/>
    </row>
    <row r="133" spans="2:21" ht="22.5" customHeight="1">
      <c r="B133" s="347"/>
      <c r="C133" s="277" t="s">
        <v>135</v>
      </c>
      <c r="D133" s="285"/>
      <c r="E133" s="257" t="s">
        <v>186</v>
      </c>
      <c r="F133" s="279">
        <v>75</v>
      </c>
      <c r="G133" s="260">
        <v>31</v>
      </c>
      <c r="H133" s="260">
        <f>+F133*G133</f>
        <v>2325</v>
      </c>
      <c r="I133" s="260">
        <v>11</v>
      </c>
      <c r="J133" s="260">
        <f>+I133*F133</f>
        <v>825</v>
      </c>
      <c r="K133" s="260">
        <f>+H133+J133</f>
        <v>3150</v>
      </c>
      <c r="L133" s="282"/>
      <c r="N133" s="263"/>
      <c r="O133" s="361"/>
      <c r="R133" s="201"/>
      <c r="S133" s="201"/>
      <c r="T133" s="201"/>
      <c r="U133" s="201"/>
    </row>
    <row r="134" spans="2:21" ht="22.5" customHeight="1">
      <c r="B134" s="257"/>
      <c r="C134" s="277" t="s">
        <v>139</v>
      </c>
      <c r="D134" s="284"/>
      <c r="E134" s="257" t="s">
        <v>186</v>
      </c>
      <c r="F134" s="279">
        <v>75</v>
      </c>
      <c r="G134" s="260">
        <v>61</v>
      </c>
      <c r="H134" s="260">
        <f>+F134*G134</f>
        <v>4575</v>
      </c>
      <c r="I134" s="260">
        <v>26</v>
      </c>
      <c r="J134" s="260">
        <f>+I134*F134</f>
        <v>1950</v>
      </c>
      <c r="K134" s="260">
        <f>+H134+J134</f>
        <v>6525</v>
      </c>
      <c r="L134" s="282"/>
      <c r="N134" s="263"/>
      <c r="O134" s="361"/>
      <c r="R134" s="201"/>
      <c r="S134" s="201"/>
      <c r="T134" s="201"/>
      <c r="U134" s="201"/>
    </row>
    <row r="135" spans="2:21" ht="22.5" customHeight="1">
      <c r="B135" s="257"/>
      <c r="C135" s="277" t="s">
        <v>118</v>
      </c>
      <c r="D135" s="284"/>
      <c r="E135" s="257" t="s">
        <v>150</v>
      </c>
      <c r="F135" s="279">
        <v>1</v>
      </c>
      <c r="G135" s="260">
        <v>1125</v>
      </c>
      <c r="H135" s="260">
        <f>+F135*G135</f>
        <v>1125</v>
      </c>
      <c r="I135" s="260"/>
      <c r="J135" s="260">
        <f>+I135*F135</f>
        <v>0</v>
      </c>
      <c r="K135" s="260">
        <f>+H135+J135</f>
        <v>1125</v>
      </c>
      <c r="L135" s="318"/>
      <c r="N135" s="263"/>
      <c r="O135" s="361"/>
      <c r="R135" s="201"/>
      <c r="S135" s="201"/>
      <c r="T135" s="201"/>
      <c r="U135" s="201"/>
    </row>
    <row r="136" spans="2:21" s="274" customFormat="1" ht="22.5" customHeight="1">
      <c r="B136" s="267"/>
      <c r="C136" s="323"/>
      <c r="D136" s="281" t="s">
        <v>17</v>
      </c>
      <c r="E136" s="267"/>
      <c r="F136" s="276"/>
      <c r="G136" s="272"/>
      <c r="H136" s="272">
        <f>SUM(H132:H135)</f>
        <v>11925</v>
      </c>
      <c r="I136" s="272"/>
      <c r="J136" s="272">
        <f>SUM(J132:J135)</f>
        <v>5775</v>
      </c>
      <c r="K136" s="272">
        <f>SUM(K132:K135)</f>
        <v>17700</v>
      </c>
      <c r="L136" s="317"/>
      <c r="M136" s="232"/>
      <c r="N136" s="283"/>
      <c r="O136" s="361"/>
    </row>
    <row r="137" spans="2:21" s="274" customFormat="1" ht="22.5" customHeight="1">
      <c r="B137" s="267">
        <v>6</v>
      </c>
      <c r="C137" s="323" t="s">
        <v>140</v>
      </c>
      <c r="D137" s="286"/>
      <c r="E137" s="267"/>
      <c r="F137" s="276"/>
      <c r="G137" s="272"/>
      <c r="H137" s="272"/>
      <c r="I137" s="272"/>
      <c r="J137" s="272"/>
      <c r="K137" s="272"/>
      <c r="L137" s="317"/>
      <c r="M137" s="232"/>
      <c r="N137" s="283"/>
      <c r="O137" s="361"/>
    </row>
    <row r="138" spans="2:21" ht="22.5" customHeight="1">
      <c r="B138" s="257"/>
      <c r="C138" s="277" t="s">
        <v>141</v>
      </c>
      <c r="D138" s="284"/>
      <c r="E138" s="257" t="s">
        <v>197</v>
      </c>
      <c r="F138" s="279">
        <v>300</v>
      </c>
      <c r="G138" s="260">
        <v>200</v>
      </c>
      <c r="H138" s="260">
        <f>+F138*G138</f>
        <v>60000</v>
      </c>
      <c r="I138" s="333">
        <v>0</v>
      </c>
      <c r="J138" s="260">
        <f>+I138*F138</f>
        <v>0</v>
      </c>
      <c r="K138" s="260">
        <f>+H138+J138</f>
        <v>60000</v>
      </c>
      <c r="L138" s="318"/>
      <c r="N138" s="263"/>
      <c r="O138" s="361"/>
      <c r="R138" s="201"/>
      <c r="S138" s="201"/>
      <c r="T138" s="201"/>
      <c r="U138" s="201"/>
    </row>
    <row r="139" spans="2:21" ht="22.5" customHeight="1">
      <c r="B139" s="257"/>
      <c r="C139" s="277" t="s">
        <v>142</v>
      </c>
      <c r="D139" s="284"/>
      <c r="E139" s="257" t="s">
        <v>150</v>
      </c>
      <c r="F139" s="279">
        <v>1</v>
      </c>
      <c r="G139" s="260">
        <v>20000</v>
      </c>
      <c r="H139" s="260">
        <f>+F139*G139</f>
        <v>20000</v>
      </c>
      <c r="I139" s="260">
        <v>0</v>
      </c>
      <c r="J139" s="260">
        <f>+I139*F139</f>
        <v>0</v>
      </c>
      <c r="K139" s="260">
        <f>+H139+J139</f>
        <v>20000</v>
      </c>
      <c r="L139" s="318"/>
      <c r="N139" s="263"/>
      <c r="O139" s="361"/>
      <c r="R139" s="201"/>
      <c r="S139" s="201"/>
      <c r="T139" s="201"/>
      <c r="U139" s="201"/>
    </row>
    <row r="140" spans="2:21" s="274" customFormat="1" ht="22.5" customHeight="1">
      <c r="B140" s="267"/>
      <c r="C140" s="277" t="s">
        <v>198</v>
      </c>
      <c r="D140" s="285"/>
      <c r="E140" s="257"/>
      <c r="F140" s="279"/>
      <c r="G140" s="260"/>
      <c r="H140" s="260"/>
      <c r="I140" s="260"/>
      <c r="J140" s="260"/>
      <c r="K140" s="260"/>
      <c r="L140" s="317"/>
      <c r="M140" s="232"/>
      <c r="N140" s="283"/>
      <c r="O140" s="361"/>
    </row>
    <row r="141" spans="2:21" ht="22.5" customHeight="1">
      <c r="B141" s="257"/>
      <c r="C141" s="277" t="s">
        <v>143</v>
      </c>
      <c r="D141" s="322"/>
      <c r="E141" s="257" t="s">
        <v>196</v>
      </c>
      <c r="F141" s="279">
        <v>45</v>
      </c>
      <c r="G141" s="260">
        <v>550</v>
      </c>
      <c r="H141" s="260">
        <f>+F141*G141</f>
        <v>24750</v>
      </c>
      <c r="I141" s="333">
        <v>150</v>
      </c>
      <c r="J141" s="260">
        <f>+I141*F141</f>
        <v>6750</v>
      </c>
      <c r="K141" s="260">
        <f>+H141+J141</f>
        <v>31500</v>
      </c>
      <c r="L141" s="318"/>
      <c r="N141" s="263"/>
      <c r="O141" s="361"/>
      <c r="R141" s="201"/>
      <c r="S141" s="201"/>
      <c r="T141" s="201"/>
      <c r="U141" s="201"/>
    </row>
    <row r="142" spans="2:21" s="274" customFormat="1" ht="22.5" customHeight="1">
      <c r="B142" s="267"/>
      <c r="C142" s="348"/>
      <c r="D142" s="327" t="s">
        <v>17</v>
      </c>
      <c r="E142" s="267"/>
      <c r="F142" s="276"/>
      <c r="G142" s="272"/>
      <c r="H142" s="272">
        <f>SUM(H138:H141)</f>
        <v>104750</v>
      </c>
      <c r="I142" s="272"/>
      <c r="J142" s="272">
        <f>SUM(J138:J141)</f>
        <v>6750</v>
      </c>
      <c r="K142" s="272">
        <f>SUM(K138:K141)</f>
        <v>111500</v>
      </c>
      <c r="L142" s="317"/>
      <c r="M142" s="232"/>
      <c r="N142" s="283"/>
      <c r="O142" s="361"/>
    </row>
    <row r="143" spans="2:21" ht="22.5" customHeight="1">
      <c r="B143" s="257"/>
      <c r="C143" s="277"/>
      <c r="D143" s="285"/>
      <c r="E143" s="257"/>
      <c r="F143" s="279"/>
      <c r="G143" s="260"/>
      <c r="H143" s="260"/>
      <c r="I143" s="260"/>
      <c r="J143" s="260"/>
      <c r="K143" s="260"/>
      <c r="L143" s="318"/>
      <c r="N143" s="263"/>
      <c r="O143" s="361"/>
      <c r="R143" s="201"/>
      <c r="S143" s="201"/>
      <c r="T143" s="201"/>
      <c r="U143" s="201"/>
    </row>
    <row r="144" spans="2:21" s="274" customFormat="1" ht="22.5" customHeight="1">
      <c r="B144" s="267"/>
      <c r="C144" s="323" t="s">
        <v>144</v>
      </c>
      <c r="D144" s="286"/>
      <c r="E144" s="267"/>
      <c r="F144" s="276"/>
      <c r="G144" s="272"/>
      <c r="H144" s="272"/>
      <c r="I144" s="272"/>
      <c r="J144" s="272"/>
      <c r="K144" s="272"/>
      <c r="L144" s="317"/>
      <c r="M144" s="232"/>
      <c r="N144" s="283"/>
      <c r="O144" s="361"/>
    </row>
    <row r="145" spans="2:21" s="274" customFormat="1" ht="22.5" customHeight="1">
      <c r="B145" s="267"/>
      <c r="C145" s="323" t="s">
        <v>29</v>
      </c>
      <c r="D145" s="286"/>
      <c r="E145" s="267"/>
      <c r="F145" s="276"/>
      <c r="G145" s="272"/>
      <c r="H145" s="272"/>
      <c r="I145" s="272"/>
      <c r="J145" s="272"/>
      <c r="K145" s="272"/>
      <c r="L145" s="317"/>
      <c r="M145" s="232"/>
      <c r="N145" s="283"/>
      <c r="O145" s="361"/>
    </row>
    <row r="146" spans="2:21" ht="22.5" customHeight="1">
      <c r="B146" s="257"/>
      <c r="C146" s="277"/>
      <c r="D146" s="349" t="s">
        <v>159</v>
      </c>
      <c r="E146" s="257"/>
      <c r="F146" s="279"/>
      <c r="G146" s="260"/>
      <c r="H146" s="260"/>
      <c r="I146" s="260"/>
      <c r="J146" s="260"/>
      <c r="K146" s="260">
        <v>0</v>
      </c>
      <c r="L146" s="318"/>
      <c r="N146" s="263"/>
      <c r="O146" s="361"/>
      <c r="R146" s="201"/>
      <c r="S146" s="201"/>
      <c r="T146" s="201"/>
      <c r="U146" s="201"/>
    </row>
    <row r="147" spans="2:21" ht="22.5" customHeight="1">
      <c r="B147" s="257"/>
      <c r="C147" s="265" t="s">
        <v>145</v>
      </c>
      <c r="D147" s="266"/>
      <c r="E147" s="267"/>
      <c r="F147" s="276"/>
      <c r="G147" s="272" t="s">
        <v>2</v>
      </c>
      <c r="H147" s="272"/>
      <c r="I147" s="260"/>
      <c r="J147" s="260"/>
      <c r="K147" s="260"/>
      <c r="L147" s="318"/>
      <c r="N147" s="263"/>
      <c r="O147" s="361"/>
      <c r="R147" s="201"/>
      <c r="S147" s="201"/>
      <c r="T147" s="201"/>
      <c r="U147" s="201"/>
    </row>
    <row r="148" spans="2:21" ht="22.5" customHeight="1">
      <c r="B148" s="257"/>
      <c r="C148" s="265" t="s">
        <v>29</v>
      </c>
      <c r="D148" s="266"/>
      <c r="E148" s="267"/>
      <c r="F148" s="276"/>
      <c r="G148" s="272"/>
      <c r="H148" s="272"/>
      <c r="I148" s="260"/>
      <c r="J148" s="260"/>
      <c r="K148" s="260"/>
      <c r="L148" s="318"/>
      <c r="N148" s="263"/>
      <c r="O148" s="361"/>
      <c r="R148" s="201"/>
      <c r="S148" s="201"/>
      <c r="T148" s="201"/>
      <c r="U148" s="201"/>
    </row>
    <row r="149" spans="2:21" ht="22.5" customHeight="1">
      <c r="B149" s="257"/>
      <c r="C149" s="350"/>
      <c r="D149" s="349" t="s">
        <v>146</v>
      </c>
      <c r="E149" s="267"/>
      <c r="F149" s="276"/>
      <c r="G149" s="272"/>
      <c r="H149" s="272"/>
      <c r="I149" s="260"/>
      <c r="J149" s="260"/>
      <c r="K149" s="260">
        <v>0</v>
      </c>
      <c r="L149" s="318"/>
      <c r="N149" s="263"/>
      <c r="O149" s="361"/>
      <c r="R149" s="201"/>
      <c r="S149" s="201"/>
      <c r="T149" s="201"/>
      <c r="U149" s="201"/>
    </row>
    <row r="150" spans="2:21" ht="22.5" customHeight="1">
      <c r="B150" s="257"/>
      <c r="C150" s="277"/>
      <c r="D150" s="285"/>
      <c r="E150" s="257"/>
      <c r="F150" s="279"/>
      <c r="G150" s="260"/>
      <c r="H150" s="260"/>
      <c r="I150" s="333"/>
      <c r="J150" s="333"/>
      <c r="K150" s="333"/>
      <c r="L150" s="318"/>
      <c r="N150" s="263"/>
      <c r="O150" s="361"/>
      <c r="R150" s="201"/>
      <c r="S150" s="201"/>
      <c r="T150" s="201"/>
      <c r="U150" s="201"/>
    </row>
    <row r="151" spans="2:21" ht="22.5" customHeight="1">
      <c r="B151" s="257"/>
      <c r="C151" s="265"/>
      <c r="D151" s="266"/>
      <c r="E151" s="257"/>
      <c r="F151" s="279"/>
      <c r="G151" s="260"/>
      <c r="H151" s="260"/>
      <c r="I151" s="333"/>
      <c r="J151" s="333"/>
      <c r="K151" s="333"/>
      <c r="L151" s="318"/>
      <c r="N151" s="263"/>
      <c r="O151" s="361"/>
      <c r="R151" s="201"/>
      <c r="S151" s="201"/>
      <c r="T151" s="201"/>
      <c r="U151" s="201"/>
    </row>
    <row r="152" spans="2:21" ht="22.5" customHeight="1">
      <c r="B152" s="257"/>
      <c r="C152" s="351"/>
      <c r="D152" s="352"/>
      <c r="E152" s="257"/>
      <c r="F152" s="279"/>
      <c r="G152" s="260"/>
      <c r="H152" s="260"/>
      <c r="I152" s="260"/>
      <c r="J152" s="260"/>
      <c r="K152" s="260"/>
      <c r="L152" s="318"/>
      <c r="N152" s="263"/>
      <c r="O152" s="361"/>
      <c r="R152" s="201"/>
      <c r="S152" s="201"/>
      <c r="T152" s="201"/>
      <c r="U152" s="201"/>
    </row>
    <row r="153" spans="2:21" ht="22.5" customHeight="1">
      <c r="B153" s="298" t="s">
        <v>0</v>
      </c>
      <c r="C153" s="299"/>
      <c r="D153" s="300" t="s">
        <v>163</v>
      </c>
      <c r="E153" s="301"/>
      <c r="F153" s="302"/>
      <c r="G153" s="303"/>
      <c r="H153" s="304" t="s">
        <v>37</v>
      </c>
      <c r="I153" s="305"/>
      <c r="J153" s="306"/>
      <c r="K153" s="306"/>
      <c r="L153" s="262"/>
      <c r="N153" s="307"/>
      <c r="O153" s="361"/>
      <c r="R153" s="201"/>
      <c r="S153" s="201"/>
      <c r="T153" s="201"/>
      <c r="U153" s="201"/>
    </row>
    <row r="154" spans="2:21" ht="22.5" customHeight="1">
      <c r="B154" s="308" t="s">
        <v>3</v>
      </c>
      <c r="C154" s="227"/>
      <c r="D154" s="353" t="s">
        <v>71</v>
      </c>
      <c r="E154" s="310"/>
      <c r="F154" s="311"/>
      <c r="G154" s="312"/>
      <c r="H154" s="313" t="s">
        <v>4</v>
      </c>
      <c r="I154" s="314" t="s">
        <v>158</v>
      </c>
      <c r="J154" s="315"/>
      <c r="K154" s="316"/>
      <c r="L154" s="262"/>
      <c r="N154" s="307"/>
      <c r="O154" s="361"/>
      <c r="R154" s="201"/>
      <c r="S154" s="201"/>
      <c r="T154" s="201"/>
      <c r="U154" s="201"/>
    </row>
    <row r="155" spans="2:21" ht="22.5" customHeight="1">
      <c r="B155" s="239" t="s">
        <v>10</v>
      </c>
      <c r="C155" s="240" t="s">
        <v>12</v>
      </c>
      <c r="D155" s="240"/>
      <c r="E155" s="239" t="s">
        <v>13</v>
      </c>
      <c r="F155" s="241" t="s">
        <v>14</v>
      </c>
      <c r="G155" s="242" t="s">
        <v>15</v>
      </c>
      <c r="H155" s="243"/>
      <c r="I155" s="244" t="s">
        <v>16</v>
      </c>
      <c r="J155" s="245"/>
      <c r="K155" s="246" t="s">
        <v>17</v>
      </c>
      <c r="L155" s="262"/>
      <c r="N155" s="263"/>
      <c r="O155" s="361"/>
      <c r="R155" s="201"/>
      <c r="S155" s="201"/>
      <c r="T155" s="201"/>
      <c r="U155" s="201"/>
    </row>
    <row r="156" spans="2:21" ht="22.5" customHeight="1">
      <c r="B156" s="247" t="s">
        <v>2</v>
      </c>
      <c r="C156" s="248"/>
      <c r="D156" s="248"/>
      <c r="E156" s="247"/>
      <c r="F156" s="249"/>
      <c r="G156" s="250" t="s">
        <v>18</v>
      </c>
      <c r="H156" s="251" t="s">
        <v>19</v>
      </c>
      <c r="I156" s="250" t="s">
        <v>18</v>
      </c>
      <c r="J156" s="251" t="s">
        <v>19</v>
      </c>
      <c r="K156" s="252"/>
      <c r="L156" s="262"/>
      <c r="N156" s="263"/>
      <c r="O156" s="361"/>
      <c r="R156" s="201"/>
      <c r="S156" s="201"/>
      <c r="T156" s="201"/>
      <c r="U156" s="201"/>
    </row>
    <row r="157" spans="2:21" ht="22.5" customHeight="1">
      <c r="B157" s="257"/>
      <c r="C157" s="265" t="s">
        <v>147</v>
      </c>
      <c r="D157" s="266"/>
      <c r="E157" s="257"/>
      <c r="F157" s="279"/>
      <c r="G157" s="260"/>
      <c r="H157" s="260"/>
      <c r="I157" s="333"/>
      <c r="J157" s="333"/>
      <c r="K157" s="333"/>
      <c r="L157" s="318"/>
      <c r="N157" s="263"/>
      <c r="O157" s="361"/>
      <c r="R157" s="201"/>
      <c r="S157" s="201"/>
      <c r="T157" s="201"/>
      <c r="U157" s="201"/>
    </row>
    <row r="158" spans="2:21" ht="22.5" customHeight="1">
      <c r="B158" s="257"/>
      <c r="C158" s="351" t="s">
        <v>34</v>
      </c>
      <c r="D158" s="352"/>
      <c r="E158" s="257"/>
      <c r="F158" s="279"/>
      <c r="G158" s="260"/>
      <c r="H158" s="260"/>
      <c r="I158" s="260"/>
      <c r="J158" s="260"/>
      <c r="K158" s="260"/>
      <c r="L158" s="318"/>
      <c r="N158" s="263"/>
      <c r="O158" s="361"/>
      <c r="R158" s="201"/>
      <c r="S158" s="201"/>
      <c r="T158" s="201"/>
      <c r="U158" s="201"/>
    </row>
    <row r="159" spans="2:21" ht="22.5" customHeight="1">
      <c r="B159" s="354">
        <v>2.1</v>
      </c>
      <c r="C159" s="351" t="s">
        <v>74</v>
      </c>
      <c r="D159" s="355"/>
      <c r="E159" s="257"/>
      <c r="F159" s="258"/>
      <c r="G159" s="259"/>
      <c r="H159" s="333"/>
      <c r="I159" s="261"/>
      <c r="J159" s="260"/>
      <c r="K159" s="333"/>
      <c r="L159" s="262"/>
      <c r="N159" s="263"/>
      <c r="O159" s="361"/>
      <c r="R159" s="201"/>
      <c r="S159" s="201"/>
      <c r="T159" s="201"/>
      <c r="U159" s="201"/>
    </row>
    <row r="160" spans="2:21" ht="22.5" customHeight="1">
      <c r="B160" s="257"/>
      <c r="C160" s="351" t="s">
        <v>75</v>
      </c>
      <c r="D160" s="356"/>
      <c r="E160" s="257"/>
      <c r="F160" s="279"/>
      <c r="G160" s="260"/>
      <c r="H160" s="260"/>
      <c r="I160" s="260"/>
      <c r="J160" s="260"/>
      <c r="K160" s="260"/>
      <c r="L160" s="262"/>
      <c r="N160" s="263"/>
      <c r="O160" s="361"/>
      <c r="R160" s="201"/>
      <c r="S160" s="201"/>
      <c r="T160" s="201"/>
      <c r="U160" s="201"/>
    </row>
    <row r="161" spans="2:21" ht="22.5" customHeight="1">
      <c r="B161" s="257"/>
      <c r="C161" s="277" t="s">
        <v>76</v>
      </c>
      <c r="D161" s="278"/>
      <c r="E161" s="257"/>
      <c r="F161" s="279"/>
      <c r="G161" s="260"/>
      <c r="H161" s="260"/>
      <c r="I161" s="260"/>
      <c r="J161" s="260"/>
      <c r="K161" s="260"/>
      <c r="L161" s="262"/>
      <c r="N161" s="263"/>
      <c r="O161" s="361"/>
      <c r="R161" s="201"/>
      <c r="S161" s="201"/>
      <c r="T161" s="201"/>
      <c r="U161" s="201"/>
    </row>
    <row r="162" spans="2:21" ht="22.5" customHeight="1">
      <c r="B162" s="257"/>
      <c r="C162" s="277" t="s">
        <v>77</v>
      </c>
      <c r="D162" s="278"/>
      <c r="E162" s="257" t="s">
        <v>185</v>
      </c>
      <c r="F162" s="279">
        <v>1</v>
      </c>
      <c r="G162" s="260">
        <v>202400</v>
      </c>
      <c r="H162" s="260">
        <f>+F162*G162</f>
        <v>202400</v>
      </c>
      <c r="I162" s="260">
        <v>0</v>
      </c>
      <c r="J162" s="260">
        <f>+I162*F162</f>
        <v>0</v>
      </c>
      <c r="K162" s="260">
        <f>+H162+J162</f>
        <v>202400</v>
      </c>
      <c r="L162" s="262"/>
      <c r="N162" s="263"/>
      <c r="O162" s="361"/>
      <c r="R162" s="201"/>
      <c r="S162" s="201"/>
      <c r="T162" s="201"/>
      <c r="U162" s="201"/>
    </row>
    <row r="163" spans="2:21" ht="22.5" customHeight="1">
      <c r="B163" s="267"/>
      <c r="C163" s="277" t="s">
        <v>78</v>
      </c>
      <c r="D163" s="281"/>
      <c r="E163" s="257"/>
      <c r="F163" s="279"/>
      <c r="G163" s="260"/>
      <c r="H163" s="260"/>
      <c r="I163" s="260"/>
      <c r="J163" s="260"/>
      <c r="K163" s="260"/>
      <c r="L163" s="262"/>
      <c r="N163" s="263"/>
      <c r="O163" s="361"/>
      <c r="R163" s="201"/>
      <c r="S163" s="201"/>
      <c r="T163" s="201"/>
      <c r="U163" s="201"/>
    </row>
    <row r="164" spans="2:21" ht="22.5" customHeight="1">
      <c r="B164" s="257"/>
      <c r="C164" s="277" t="s">
        <v>79</v>
      </c>
      <c r="D164" s="284"/>
      <c r="E164" s="257" t="s">
        <v>185</v>
      </c>
      <c r="F164" s="279">
        <v>2</v>
      </c>
      <c r="G164" s="260">
        <v>303500</v>
      </c>
      <c r="H164" s="260">
        <f>+F164*G164</f>
        <v>607000</v>
      </c>
      <c r="I164" s="260">
        <v>0</v>
      </c>
      <c r="J164" s="260">
        <f>+I164*F164</f>
        <v>0</v>
      </c>
      <c r="K164" s="260">
        <f>+H164+J164</f>
        <v>607000</v>
      </c>
      <c r="L164" s="262"/>
      <c r="N164" s="263"/>
      <c r="O164" s="361"/>
      <c r="R164" s="201"/>
      <c r="S164" s="201"/>
      <c r="T164" s="201"/>
      <c r="U164" s="201"/>
    </row>
    <row r="165" spans="2:21" ht="22.5" customHeight="1">
      <c r="B165" s="257"/>
      <c r="C165" s="277" t="s">
        <v>80</v>
      </c>
      <c r="D165" s="285"/>
      <c r="E165" s="257" t="s">
        <v>185</v>
      </c>
      <c r="F165" s="279">
        <v>1</v>
      </c>
      <c r="G165" s="260">
        <v>209400</v>
      </c>
      <c r="H165" s="260">
        <f>+F165*G165</f>
        <v>209400</v>
      </c>
      <c r="I165" s="260">
        <v>0</v>
      </c>
      <c r="J165" s="260">
        <f>+I165*F165</f>
        <v>0</v>
      </c>
      <c r="K165" s="260">
        <f>+H165+J165</f>
        <v>209400</v>
      </c>
      <c r="L165" s="262"/>
      <c r="N165" s="263"/>
      <c r="O165" s="361"/>
      <c r="R165" s="201"/>
      <c r="S165" s="201"/>
      <c r="T165" s="201"/>
      <c r="U165" s="201"/>
    </row>
    <row r="166" spans="2:21" ht="22.5" customHeight="1">
      <c r="B166" s="257"/>
      <c r="C166" s="277" t="s">
        <v>81</v>
      </c>
      <c r="D166" s="284"/>
      <c r="E166" s="257" t="s">
        <v>185</v>
      </c>
      <c r="F166" s="279">
        <v>2</v>
      </c>
      <c r="G166" s="260">
        <v>444700</v>
      </c>
      <c r="H166" s="260">
        <f>+F166*G166</f>
        <v>889400</v>
      </c>
      <c r="I166" s="260">
        <v>0</v>
      </c>
      <c r="J166" s="260">
        <f>+I166*F166</f>
        <v>0</v>
      </c>
      <c r="K166" s="260">
        <f>+H166+J166</f>
        <v>889400</v>
      </c>
      <c r="L166" s="262"/>
      <c r="N166" s="263"/>
      <c r="O166" s="361"/>
      <c r="R166" s="201"/>
      <c r="S166" s="201"/>
      <c r="T166" s="201"/>
      <c r="U166" s="201"/>
    </row>
    <row r="167" spans="2:21" s="274" customFormat="1" ht="22.5" customHeight="1">
      <c r="B167" s="267"/>
      <c r="C167" s="265"/>
      <c r="D167" s="266" t="s">
        <v>17</v>
      </c>
      <c r="E167" s="267"/>
      <c r="F167" s="340"/>
      <c r="G167" s="272"/>
      <c r="H167" s="272">
        <f>SUM(H162:H166)</f>
        <v>1908200</v>
      </c>
      <c r="I167" s="270"/>
      <c r="J167" s="270"/>
      <c r="K167" s="270">
        <f>SUM(K162:K166)</f>
        <v>1908200</v>
      </c>
      <c r="L167" s="282"/>
      <c r="M167" s="232"/>
      <c r="N167" s="283"/>
      <c r="O167" s="361"/>
    </row>
    <row r="168" spans="2:21" ht="22.5" customHeight="1">
      <c r="B168" s="257">
        <v>2.2000000000000002</v>
      </c>
      <c r="C168" s="277" t="s">
        <v>83</v>
      </c>
      <c r="D168" s="285"/>
      <c r="E168" s="257" t="s">
        <v>185</v>
      </c>
      <c r="F168" s="279">
        <v>4</v>
      </c>
      <c r="G168" s="260">
        <v>31700</v>
      </c>
      <c r="H168" s="260">
        <f>+F168*G168</f>
        <v>126800</v>
      </c>
      <c r="I168" s="260">
        <v>0</v>
      </c>
      <c r="J168" s="260">
        <f>+I168*F168</f>
        <v>0</v>
      </c>
      <c r="K168" s="260">
        <f>+H168+J168</f>
        <v>126800</v>
      </c>
      <c r="L168" s="262"/>
      <c r="N168" s="263"/>
      <c r="O168" s="361"/>
      <c r="R168" s="201"/>
      <c r="S168" s="201"/>
      <c r="T168" s="201"/>
      <c r="U168" s="201"/>
    </row>
    <row r="169" spans="2:21" ht="22.5" customHeight="1">
      <c r="B169" s="257">
        <v>2.2999999999999998</v>
      </c>
      <c r="C169" s="277" t="s">
        <v>200</v>
      </c>
      <c r="D169" s="285"/>
      <c r="E169" s="257" t="s">
        <v>185</v>
      </c>
      <c r="F169" s="279">
        <v>1</v>
      </c>
      <c r="G169" s="260">
        <v>80000</v>
      </c>
      <c r="H169" s="260">
        <f>+F169*G169</f>
        <v>80000</v>
      </c>
      <c r="I169" s="260">
        <v>0</v>
      </c>
      <c r="J169" s="260">
        <f>+I169*F169</f>
        <v>0</v>
      </c>
      <c r="K169" s="260">
        <f>+H169+J169</f>
        <v>80000</v>
      </c>
      <c r="L169" s="262"/>
      <c r="N169" s="263"/>
      <c r="O169" s="361"/>
      <c r="R169" s="201"/>
      <c r="S169" s="201"/>
      <c r="T169" s="201"/>
      <c r="U169" s="201"/>
    </row>
    <row r="170" spans="2:21" s="274" customFormat="1" ht="22.5" customHeight="1">
      <c r="B170" s="267"/>
      <c r="C170" s="265"/>
      <c r="D170" s="266" t="s">
        <v>17</v>
      </c>
      <c r="E170" s="267"/>
      <c r="F170" s="340"/>
      <c r="G170" s="272"/>
      <c r="H170" s="272">
        <f>SUM(H168:H169)</f>
        <v>206800</v>
      </c>
      <c r="I170" s="270"/>
      <c r="J170" s="270">
        <v>0</v>
      </c>
      <c r="K170" s="270">
        <f>SUM(K168:K169)</f>
        <v>206800</v>
      </c>
      <c r="L170" s="282"/>
      <c r="M170" s="232"/>
      <c r="N170" s="283"/>
      <c r="O170" s="361"/>
    </row>
    <row r="171" spans="2:21" s="274" customFormat="1" ht="22.5" customHeight="1">
      <c r="B171" s="267"/>
      <c r="C171" s="265"/>
      <c r="D171" s="266"/>
      <c r="E171" s="267"/>
      <c r="F171" s="340"/>
      <c r="G171" s="272"/>
      <c r="H171" s="272"/>
      <c r="I171" s="270"/>
      <c r="J171" s="270"/>
      <c r="K171" s="270"/>
      <c r="L171" s="282"/>
      <c r="M171" s="232"/>
      <c r="N171" s="283"/>
      <c r="O171" s="361"/>
    </row>
    <row r="172" spans="2:21" ht="22.5" customHeight="1">
      <c r="B172" s="257"/>
      <c r="C172" s="265" t="s">
        <v>148</v>
      </c>
      <c r="D172" s="255"/>
      <c r="E172" s="267"/>
      <c r="F172" s="276"/>
      <c r="G172" s="272"/>
      <c r="H172" s="272"/>
      <c r="I172" s="272"/>
      <c r="J172" s="272"/>
      <c r="K172" s="272"/>
      <c r="L172" s="262"/>
      <c r="N172" s="263"/>
      <c r="O172" s="361"/>
      <c r="R172" s="201"/>
      <c r="S172" s="201"/>
      <c r="T172" s="201"/>
      <c r="U172" s="201"/>
    </row>
    <row r="173" spans="2:21" ht="22.5" customHeight="1">
      <c r="B173" s="257"/>
      <c r="C173" s="351" t="s">
        <v>149</v>
      </c>
      <c r="D173" s="352"/>
      <c r="E173" s="257"/>
      <c r="F173" s="279"/>
      <c r="G173" s="260"/>
      <c r="H173" s="260"/>
      <c r="I173" s="260"/>
      <c r="J173" s="260"/>
      <c r="K173" s="260"/>
      <c r="L173" s="262"/>
      <c r="N173" s="263"/>
      <c r="O173" s="361"/>
      <c r="R173" s="201"/>
      <c r="S173" s="201"/>
      <c r="T173" s="201"/>
      <c r="U173" s="201"/>
    </row>
    <row r="174" spans="2:21" ht="22.5" customHeight="1">
      <c r="B174" s="257">
        <v>3.1</v>
      </c>
      <c r="C174" s="351" t="s">
        <v>199</v>
      </c>
      <c r="D174" s="355"/>
      <c r="E174" s="257"/>
      <c r="F174" s="279"/>
      <c r="G174" s="260"/>
      <c r="H174" s="260"/>
      <c r="I174" s="260"/>
      <c r="J174" s="260"/>
      <c r="K174" s="260"/>
      <c r="L174" s="262"/>
      <c r="N174" s="263"/>
      <c r="O174" s="361"/>
      <c r="R174" s="201"/>
      <c r="S174" s="201"/>
      <c r="T174" s="201"/>
      <c r="U174" s="201"/>
    </row>
    <row r="175" spans="2:21" ht="22.5" customHeight="1">
      <c r="B175" s="257"/>
      <c r="C175" s="357" t="s">
        <v>161</v>
      </c>
      <c r="D175" s="355"/>
      <c r="E175" s="257" t="s">
        <v>20</v>
      </c>
      <c r="F175" s="279">
        <v>2</v>
      </c>
      <c r="G175" s="260">
        <v>11500</v>
      </c>
      <c r="H175" s="260">
        <f>+F175*G175</f>
        <v>23000</v>
      </c>
      <c r="I175" s="260">
        <v>0</v>
      </c>
      <c r="J175" s="260">
        <f>+I175*F175</f>
        <v>0</v>
      </c>
      <c r="K175" s="260">
        <f>+H175+J175</f>
        <v>23000</v>
      </c>
      <c r="L175" s="262"/>
      <c r="N175" s="263"/>
      <c r="O175" s="361"/>
      <c r="R175" s="201"/>
      <c r="S175" s="201"/>
      <c r="T175" s="201"/>
      <c r="U175" s="201"/>
    </row>
    <row r="176" spans="2:21" ht="22.5" customHeight="1">
      <c r="B176" s="257"/>
      <c r="C176" s="357" t="s">
        <v>183</v>
      </c>
      <c r="D176" s="355"/>
      <c r="E176" s="257" t="s">
        <v>6</v>
      </c>
      <c r="F176" s="279">
        <v>90</v>
      </c>
      <c r="G176" s="260">
        <v>150</v>
      </c>
      <c r="H176" s="260">
        <f>+F176*G176</f>
        <v>13500</v>
      </c>
      <c r="I176" s="260">
        <v>50</v>
      </c>
      <c r="J176" s="260">
        <f>+I176*F176</f>
        <v>4500</v>
      </c>
      <c r="K176" s="260">
        <f>+H176+J176</f>
        <v>18000</v>
      </c>
      <c r="L176" s="262"/>
      <c r="N176" s="263"/>
      <c r="O176" s="361"/>
      <c r="R176" s="201"/>
      <c r="S176" s="201"/>
      <c r="T176" s="201"/>
      <c r="U176" s="201"/>
    </row>
    <row r="177" spans="2:21" ht="22.5" customHeight="1">
      <c r="B177" s="257"/>
      <c r="C177" s="350"/>
      <c r="D177" s="266" t="s">
        <v>17</v>
      </c>
      <c r="E177" s="267"/>
      <c r="F177" s="276"/>
      <c r="G177" s="272"/>
      <c r="H177" s="272">
        <f>SUM(H175:H176)</f>
        <v>36500</v>
      </c>
      <c r="I177" s="272"/>
      <c r="J177" s="272"/>
      <c r="K177" s="272">
        <f>SUM(K175:K176)</f>
        <v>41000</v>
      </c>
      <c r="L177" s="262"/>
      <c r="N177" s="263"/>
      <c r="O177" s="361"/>
      <c r="R177" s="201"/>
      <c r="S177" s="201"/>
      <c r="T177" s="201"/>
      <c r="U177" s="201"/>
    </row>
    <row r="178" spans="2:21" ht="22.5" customHeight="1">
      <c r="B178" s="257"/>
      <c r="C178" s="351"/>
      <c r="D178" s="352"/>
      <c r="E178" s="257"/>
      <c r="F178" s="334"/>
      <c r="G178" s="260"/>
      <c r="H178" s="260"/>
      <c r="I178" s="333"/>
      <c r="J178" s="333"/>
      <c r="K178" s="333"/>
      <c r="L178" s="262"/>
      <c r="N178" s="263"/>
      <c r="O178" s="362"/>
      <c r="R178" s="201"/>
      <c r="S178" s="201"/>
      <c r="T178" s="201"/>
      <c r="U178" s="201"/>
    </row>
    <row r="179" spans="2:21" ht="22.5" customHeight="1">
      <c r="B179" s="257"/>
      <c r="C179" s="351"/>
      <c r="D179" s="352"/>
      <c r="E179" s="257"/>
      <c r="F179" s="334"/>
      <c r="G179" s="260"/>
      <c r="H179" s="260"/>
      <c r="I179" s="333"/>
      <c r="J179" s="333"/>
      <c r="K179" s="333"/>
      <c r="L179" s="262"/>
      <c r="N179" s="263"/>
      <c r="R179" s="201"/>
      <c r="S179" s="201"/>
      <c r="T179" s="201"/>
      <c r="U179" s="201"/>
    </row>
    <row r="180" spans="2:21" ht="22.5" customHeight="1">
      <c r="B180" s="257"/>
      <c r="C180" s="351"/>
      <c r="D180" s="352"/>
      <c r="E180" s="257"/>
      <c r="F180" s="334"/>
      <c r="G180" s="260"/>
      <c r="H180" s="260"/>
      <c r="I180" s="333"/>
      <c r="J180" s="333"/>
      <c r="K180" s="333"/>
      <c r="L180" s="262"/>
      <c r="N180" s="263"/>
      <c r="R180" s="201"/>
      <c r="S180" s="201"/>
      <c r="T180" s="201"/>
      <c r="U180" s="201"/>
    </row>
    <row r="181" spans="2:21" ht="22.5" customHeight="1">
      <c r="B181" s="257"/>
      <c r="C181" s="351"/>
      <c r="D181" s="352"/>
      <c r="E181" s="257"/>
      <c r="F181" s="334"/>
      <c r="G181" s="260"/>
      <c r="H181" s="260"/>
      <c r="I181" s="333"/>
      <c r="J181" s="333"/>
      <c r="K181" s="333"/>
      <c r="L181" s="262"/>
      <c r="N181" s="263"/>
      <c r="R181" s="201"/>
      <c r="S181" s="201"/>
      <c r="T181" s="201"/>
      <c r="U181" s="201"/>
    </row>
    <row r="182" spans="2:21" ht="22.5" customHeight="1">
      <c r="B182" s="257"/>
      <c r="C182" s="351"/>
      <c r="D182" s="352"/>
      <c r="E182" s="257"/>
      <c r="F182" s="334"/>
      <c r="G182" s="260"/>
      <c r="H182" s="260"/>
      <c r="I182" s="333"/>
      <c r="J182" s="333"/>
      <c r="K182" s="333"/>
      <c r="L182" s="262"/>
      <c r="N182" s="263"/>
      <c r="R182" s="201"/>
      <c r="S182" s="201"/>
      <c r="T182" s="201"/>
      <c r="U182" s="201"/>
    </row>
    <row r="183" spans="2:21" ht="22.5" customHeight="1">
      <c r="B183" s="257"/>
      <c r="C183" s="351"/>
      <c r="D183" s="352"/>
      <c r="E183" s="257"/>
      <c r="F183" s="334"/>
      <c r="G183" s="260"/>
      <c r="H183" s="260"/>
      <c r="I183" s="333"/>
      <c r="J183" s="333"/>
      <c r="K183" s="333"/>
      <c r="L183" s="262"/>
      <c r="N183" s="263"/>
      <c r="R183" s="201"/>
      <c r="S183" s="201"/>
      <c r="T183" s="201"/>
      <c r="U183" s="201"/>
    </row>
    <row r="184" spans="2:21" ht="22.5" customHeight="1">
      <c r="B184" s="257"/>
      <c r="C184" s="351"/>
      <c r="D184" s="352"/>
      <c r="E184" s="257"/>
      <c r="F184" s="334"/>
      <c r="G184" s="260"/>
      <c r="H184" s="260"/>
      <c r="I184" s="333"/>
      <c r="J184" s="333"/>
      <c r="K184" s="333"/>
      <c r="L184" s="262"/>
      <c r="N184" s="263"/>
      <c r="R184" s="201"/>
      <c r="S184" s="201"/>
      <c r="T184" s="201"/>
      <c r="U184" s="201"/>
    </row>
    <row r="185" spans="2:21" ht="22.5" customHeight="1">
      <c r="B185" s="257"/>
      <c r="C185" s="351"/>
      <c r="D185" s="352"/>
      <c r="E185" s="257"/>
      <c r="F185" s="334"/>
      <c r="G185" s="260"/>
      <c r="H185" s="260"/>
      <c r="I185" s="333"/>
      <c r="J185" s="333"/>
      <c r="K185" s="333"/>
      <c r="L185" s="262"/>
      <c r="N185" s="263"/>
      <c r="R185" s="201"/>
      <c r="S185" s="201"/>
      <c r="T185" s="201"/>
      <c r="U185" s="201"/>
    </row>
    <row r="186" spans="2:21" ht="22.5" customHeight="1">
      <c r="B186" s="257"/>
      <c r="C186" s="351"/>
      <c r="D186" s="352"/>
      <c r="E186" s="257"/>
      <c r="F186" s="334"/>
      <c r="G186" s="260"/>
      <c r="H186" s="260"/>
      <c r="I186" s="333"/>
      <c r="J186" s="333"/>
      <c r="K186" s="333"/>
      <c r="L186" s="262"/>
      <c r="N186" s="263"/>
      <c r="R186" s="201"/>
      <c r="S186" s="201"/>
      <c r="T186" s="201"/>
      <c r="U186" s="201"/>
    </row>
    <row r="187" spans="2:21" ht="22.5" customHeight="1">
      <c r="B187" s="257"/>
      <c r="C187" s="351"/>
      <c r="D187" s="352"/>
      <c r="E187" s="257"/>
      <c r="F187" s="334"/>
      <c r="G187" s="260"/>
      <c r="H187" s="260"/>
      <c r="I187" s="333"/>
      <c r="J187" s="333"/>
      <c r="K187" s="333"/>
      <c r="L187" s="262"/>
      <c r="N187" s="263"/>
      <c r="R187" s="201"/>
      <c r="S187" s="201"/>
      <c r="T187" s="201"/>
      <c r="U187" s="201"/>
    </row>
    <row r="188" spans="2:21" ht="22.5" customHeight="1">
      <c r="B188" s="257"/>
      <c r="C188" s="351"/>
      <c r="D188" s="352"/>
      <c r="E188" s="257"/>
      <c r="F188" s="334"/>
      <c r="G188" s="260"/>
      <c r="H188" s="260"/>
      <c r="I188" s="333"/>
      <c r="J188" s="333"/>
      <c r="K188" s="333"/>
      <c r="L188" s="262"/>
      <c r="N188" s="263"/>
      <c r="R188" s="201"/>
      <c r="S188" s="201"/>
      <c r="T188" s="201"/>
      <c r="U188" s="201"/>
    </row>
    <row r="189" spans="2:21" ht="22.5" customHeight="1">
      <c r="B189" s="257"/>
      <c r="C189" s="351"/>
      <c r="D189" s="352"/>
      <c r="E189" s="257"/>
      <c r="F189" s="334"/>
      <c r="G189" s="260"/>
      <c r="H189" s="260"/>
      <c r="I189" s="333"/>
      <c r="J189" s="333"/>
      <c r="K189" s="333"/>
      <c r="L189" s="262"/>
      <c r="N189" s="263"/>
      <c r="R189" s="201"/>
      <c r="S189" s="201"/>
      <c r="T189" s="201"/>
      <c r="U189" s="201"/>
    </row>
    <row r="190" spans="2:21" ht="22.5" customHeight="1">
      <c r="B190" s="257"/>
      <c r="C190" s="351"/>
      <c r="D190" s="352"/>
      <c r="E190" s="257"/>
      <c r="F190" s="334"/>
      <c r="G190" s="260"/>
      <c r="H190" s="260"/>
      <c r="I190" s="333"/>
      <c r="J190" s="333"/>
      <c r="K190" s="333"/>
      <c r="L190" s="262"/>
      <c r="N190" s="263"/>
      <c r="R190" s="201"/>
      <c r="S190" s="201"/>
      <c r="T190" s="201"/>
      <c r="U190" s="201"/>
    </row>
    <row r="191" spans="2:21" ht="22.5" customHeight="1">
      <c r="B191" s="257"/>
      <c r="C191" s="351"/>
      <c r="D191" s="352"/>
      <c r="E191" s="257"/>
      <c r="F191" s="334"/>
      <c r="G191" s="260"/>
      <c r="H191" s="260"/>
      <c r="I191" s="333"/>
      <c r="J191" s="333"/>
      <c r="K191" s="333"/>
      <c r="L191" s="262"/>
      <c r="N191" s="263"/>
      <c r="R191" s="201"/>
      <c r="S191" s="201"/>
      <c r="T191" s="201"/>
      <c r="U191" s="201"/>
    </row>
    <row r="192" spans="2:21" ht="22.5" customHeight="1">
      <c r="B192" s="257"/>
      <c r="C192" s="351"/>
      <c r="D192" s="352"/>
      <c r="E192" s="257"/>
      <c r="F192" s="334"/>
      <c r="G192" s="260"/>
      <c r="H192" s="260"/>
      <c r="I192" s="333"/>
      <c r="J192" s="333"/>
      <c r="K192" s="333"/>
      <c r="L192" s="262"/>
      <c r="N192" s="263"/>
      <c r="R192" s="201"/>
      <c r="S192" s="201"/>
      <c r="T192" s="201"/>
      <c r="U192" s="201"/>
    </row>
    <row r="193" spans="2:21" ht="22.5" customHeight="1">
      <c r="B193" s="257"/>
      <c r="C193" s="277"/>
      <c r="D193" s="285"/>
      <c r="E193" s="257"/>
      <c r="F193" s="334"/>
      <c r="G193" s="260"/>
      <c r="H193" s="260"/>
      <c r="I193" s="333"/>
      <c r="J193" s="333"/>
      <c r="K193" s="333"/>
      <c r="L193" s="207"/>
      <c r="N193" s="263"/>
      <c r="R193" s="201"/>
      <c r="S193" s="201"/>
      <c r="T193" s="201"/>
      <c r="U193" s="201"/>
    </row>
    <row r="194" spans="2:21" ht="21.75" customHeight="1">
      <c r="R194" s="201"/>
      <c r="S194" s="201"/>
      <c r="T194" s="201"/>
      <c r="U194" s="201"/>
    </row>
    <row r="195" spans="2:21" ht="21.75" customHeight="1">
      <c r="N195" s="307"/>
      <c r="R195" s="201"/>
      <c r="S195" s="201"/>
      <c r="T195" s="201"/>
      <c r="U195" s="201"/>
    </row>
    <row r="196" spans="2:21" ht="21.75" customHeight="1">
      <c r="N196" s="307"/>
      <c r="R196" s="201"/>
      <c r="S196" s="201"/>
      <c r="T196" s="201"/>
      <c r="U196" s="201"/>
    </row>
    <row r="197" spans="2:21" ht="21.75" customHeight="1">
      <c r="B197" s="201"/>
      <c r="G197" s="235"/>
      <c r="H197" s="235"/>
      <c r="I197" s="235"/>
      <c r="J197" s="235"/>
      <c r="K197" s="235"/>
      <c r="L197" s="201"/>
      <c r="R197" s="201"/>
      <c r="S197" s="201"/>
      <c r="T197" s="201"/>
      <c r="U197" s="201"/>
    </row>
  </sheetData>
  <mergeCells count="6">
    <mergeCell ref="D2:H2"/>
    <mergeCell ref="B1:K1"/>
    <mergeCell ref="J2:K2"/>
    <mergeCell ref="J6:K6"/>
    <mergeCell ref="F6:H6"/>
    <mergeCell ref="J3:K3"/>
  </mergeCells>
  <phoneticPr fontId="0" type="noConversion"/>
  <pageMargins left="0.35433070866141736" right="0.19685039370078741" top="0.6692913385826772" bottom="0.31496062992125984" header="0.27559055118110237" footer="0.23622047244094491"/>
  <pageSetup paperSize="9" scale="77" orientation="portrait" verticalDpi="300" r:id="rId1"/>
  <headerFooter alignWithMargins="0">
    <oddHeader xml:space="preserve">&amp;R&amp;"TH SarabunPSK,Regular"&amp;14แบบ ปร.4  
 แผ่นที่   &amp;P+2/6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ใบสรุปราคา</vt:lpstr>
      <vt:lpstr>หมวดงาน</vt:lpstr>
      <vt:lpstr>บัญชีวัสดุ-ราคา</vt:lpstr>
      <vt:lpstr>'บัญชีวัสดุ-ราคา'!Print_Area</vt:lpstr>
      <vt:lpstr>ใบสรุปราคา!Print_Area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creator>DESIGN &amp; CONSTRUCTION DEVISION</dc:creator>
  <cp:lastModifiedBy>uccit</cp:lastModifiedBy>
  <cp:lastPrinted>2023-01-30T02:34:55Z</cp:lastPrinted>
  <dcterms:created xsi:type="dcterms:W3CDTF">2002-09-02T06:44:42Z</dcterms:created>
  <dcterms:modified xsi:type="dcterms:W3CDTF">2023-01-31T07:01:46Z</dcterms:modified>
</cp:coreProperties>
</file>