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54" activeTab="0"/>
  </bookViews>
  <sheets>
    <sheet name="ตาราง 12" sheetId="1" r:id="rId1"/>
    <sheet name="ตาราง  11" sheetId="2" r:id="rId2"/>
    <sheet name="ตาราง 10" sheetId="3" r:id="rId3"/>
    <sheet name="ตาราง 9" sheetId="4" r:id="rId4"/>
    <sheet name="ตาราง 8" sheetId="5" r:id="rId5"/>
    <sheet name="ตาราง 7" sheetId="6" r:id="rId6"/>
    <sheet name="ตาราง 6" sheetId="7" r:id="rId7"/>
    <sheet name="ตาราง 5" sheetId="8" r:id="rId8"/>
    <sheet name="ตาราง 4" sheetId="9" r:id="rId9"/>
    <sheet name="3.2" sheetId="10" r:id="rId10"/>
    <sheet name="3.1" sheetId="11" r:id="rId11"/>
    <sheet name="ตาราง 3" sheetId="12" r:id="rId12"/>
    <sheet name="ตาราง 2" sheetId="13" r:id="rId13"/>
    <sheet name="ตาราง 1.1" sheetId="14" r:id="rId14"/>
    <sheet name="ตารางที่ 1" sheetId="15" r:id="rId15"/>
    <sheet name="Sheet1" sheetId="16" r:id="rId16"/>
  </sheets>
  <definedNames>
    <definedName name="_xlnm.Print_Area" localSheetId="10">'3.1'!$B$1:$G$29</definedName>
    <definedName name="_xlnm.Print_Area" localSheetId="9">'3.2'!$A$1:$H$139</definedName>
    <definedName name="_xlnm.Print_Area" localSheetId="13">'ตาราง 1.1'!$A$1:$G$88</definedName>
    <definedName name="_xlnm.Print_Area" localSheetId="12">'ตาราง 2'!$A$1:$M$33</definedName>
    <definedName name="_xlnm.Print_Area" localSheetId="11">'ตาราง 3'!$A$2:$I$73</definedName>
    <definedName name="_xlnm.Print_Area" localSheetId="14">'ตารางที่ 1'!$A$1:$F$39</definedName>
    <definedName name="_xlnm.Print_Titles" localSheetId="10">'3.1'!$1:$2</definedName>
    <definedName name="_xlnm.Print_Titles" localSheetId="13">'ตาราง 1.1'!$1:$2</definedName>
    <definedName name="_xlnm.Print_Titles" localSheetId="2">'ตาราง 10'!$1:$1</definedName>
    <definedName name="_xlnm.Print_Titles" localSheetId="11">'ตาราง 3'!$2:$3</definedName>
    <definedName name="_xlnm.Print_Titles" localSheetId="5">'ตาราง 7'!$6:$9</definedName>
    <definedName name="_xlnm.Print_Titles" localSheetId="4">'ตาราง 8'!$1:$1</definedName>
  </definedNames>
  <calcPr fullCalcOnLoad="1"/>
</workbook>
</file>

<file path=xl/sharedStrings.xml><?xml version="1.0" encoding="utf-8"?>
<sst xmlns="http://schemas.openxmlformats.org/spreadsheetml/2006/main" count="1209" uniqueCount="404">
  <si>
    <t>ตารางที่  6   รายงานต้นทุนผลผลิตหลักแยกตามแหล่งของเงิน</t>
  </si>
  <si>
    <t>(หน่วย : บาท)</t>
  </si>
  <si>
    <t>ผลผลิตหลัก</t>
  </si>
  <si>
    <t>เงินในงบประมาณ</t>
  </si>
  <si>
    <t>เงินนอกงบประมาณ</t>
  </si>
  <si>
    <t>งบกลาง</t>
  </si>
  <si>
    <t>ค่าเสื่อมราคา</t>
  </si>
  <si>
    <t>ต้นทุนรวม</t>
  </si>
  <si>
    <t xml:space="preserve">ปริมาณ </t>
  </si>
  <si>
    <t>หน่วยนับ</t>
  </si>
  <si>
    <t>ต้นทุนต่อหน่วย</t>
  </si>
  <si>
    <t>องค์ความรู้ด้านสุขภาพได้รับการศึกษา</t>
  </si>
  <si>
    <t>ราย</t>
  </si>
  <si>
    <t>วิจัย และถ่ายทอด</t>
  </si>
  <si>
    <t>- พัฒนาการรักษาระดับตติยภูมิและสูงกว่า</t>
  </si>
  <si>
    <t>โครงการ</t>
  </si>
  <si>
    <t xml:space="preserve">- ศึกษา  วิจัย   พัฒนาและถ่ายทอดองค์ความรู้ (อบรม)  </t>
  </si>
  <si>
    <t>รวม</t>
  </si>
  <si>
    <t>กิจกรรมหลัก</t>
  </si>
  <si>
    <t>1. กลุ่มงานศัลยศาสตร์</t>
  </si>
  <si>
    <t>2. กลุ่มงานวิสัญญี</t>
  </si>
  <si>
    <t>3. กลุ่มงานอายุรศาสตร์ปอด</t>
  </si>
  <si>
    <t>4. กลุ่มงานอายุรศาสตร์หัวใจ</t>
  </si>
  <si>
    <t>5. กลุ่มงานรังสีวิทยา</t>
  </si>
  <si>
    <t>7. กลุ่มงานเวชศาสตร์ฟื้นฟู</t>
  </si>
  <si>
    <t>8. กลุ่มงานทันตกรรม</t>
  </si>
  <si>
    <t>9. กลุ่มงานเภสัชกรรม</t>
  </si>
  <si>
    <t>13. กลุ่มงานวิชาการพยาบาล</t>
  </si>
  <si>
    <t>กิจกรรมย่อย</t>
  </si>
  <si>
    <t>กิจกรรมย่อยของหน่วยงานหลัก</t>
  </si>
  <si>
    <t>1.การบริการระงับความรู้สึกของผู้ป่วยที่เข้ารับการผ่าตัดหัวใจ</t>
  </si>
  <si>
    <t>2.การบริการระงับความรู้สึกของผู้ป่วยที่เข้ารับการผ่าตัดปอด</t>
  </si>
  <si>
    <t>1.การส่องกล้องตรวจหลอดลมและตรวจเยื่อหุ้มปอด</t>
  </si>
  <si>
    <t>1. การเจาะเลือดผู้ป่วย</t>
  </si>
  <si>
    <t>2. การตรวจวิเคราะห์เชื้อทางห้องปฏิบัติการ</t>
  </si>
  <si>
    <t>4. การรักษาโดยการใช้คลื่นกระตุ้นไฟฟ้า</t>
  </si>
  <si>
    <t>2. การจัดซื้อ/จัดจ้าง - เวชภัณฑ์</t>
  </si>
  <si>
    <t>3. การจัดซื้อ/จัดจ้าง - ยา</t>
  </si>
  <si>
    <t>1. ให้คำปรึกษาด้านโภชนบำบัดโรคปอด-หัวใจ กับญาติผู้ป่วย</t>
  </si>
  <si>
    <t>2. ผู้ป่วยนอกโรคปอดได้รับบริการด้านโภชนบำบัด</t>
  </si>
  <si>
    <t>3. ผู้ป่วยนอกโรคหัวใจได้รับบริการด้านโภชนบำบัด</t>
  </si>
  <si>
    <t>1. งานวิจัย</t>
  </si>
  <si>
    <t>2.การทดสอบการทำงานของหัวใจด้วยการออกกำลังกาย</t>
  </si>
  <si>
    <t>3.การอ่านภาพรังสีทรวงอกที่จำเป็นสำหรับพยาบาล</t>
  </si>
  <si>
    <t>1.จำนวนผู้ป่วยโรคหัวใจ</t>
  </si>
  <si>
    <t>2. จำนวนผู้ป่วยโรคปอด</t>
  </si>
  <si>
    <t>กิจกรรมย่อยของหน่วยงานสนับสนุน</t>
  </si>
  <si>
    <t>3.1  ด้านบริหารบุคคล</t>
  </si>
  <si>
    <t>3.2  ด้านพัฒนาทรัพยากรบุคคล</t>
  </si>
  <si>
    <t>4. ด้านรับ-ส่ง เอกสาร</t>
  </si>
  <si>
    <t>5. ด้านแผนงานและประเมินผล</t>
  </si>
  <si>
    <t xml:space="preserve">6. ด้านตรวจสอบสิทธิประโยชน์ </t>
  </si>
  <si>
    <t>7. จำนวนผู้ป่วย</t>
  </si>
  <si>
    <t>2. การเจาะน้ำและการใส่ท่อระบาย</t>
  </si>
  <si>
    <t>ตารางที่  4   รายงานต้นทุนกิจกรรมหลักแยกตามแหล่งของเงิน</t>
  </si>
  <si>
    <t>1. พัฒนาการรักษาระดับตติยภูมิและสูงกว่า</t>
  </si>
  <si>
    <t>2. ศึกษา วิจัย พัฒนา และถ่ายทอดองค์ความรู้</t>
  </si>
  <si>
    <t>ตารางที่  5   รายงานต้นทุนผลผลิตย่อยแยกตามแหล่งของเงิน</t>
  </si>
  <si>
    <t>ผลผลิตย่อย</t>
  </si>
  <si>
    <t>1.ให้บริการตรวจ  วินิจฉัย  และผ่าตัดระดับตติยภูมิทางด้านหัวใจและปอด</t>
  </si>
  <si>
    <t>2.ให้บริการเกี่ยวกับการระงับความรู้สึกของผู้ป่วยที่เข้ารับการผ่าตัด</t>
  </si>
  <si>
    <t>3.ให้บริการตรวจ  วินิจฉัย  บำบัดรักษาในระดับตติยภูมิด้านอายุรศาสตร์ปอด</t>
  </si>
  <si>
    <t>4.ให้บริการตรวจ  วินิจฉัย  บำบัดรักษาในระดับตติยภูมิด้านอายุรศาสตร์หัวใจ</t>
  </si>
  <si>
    <t>5.ให้บริการเอกซเรย์ในระดับตติยภูมิ</t>
  </si>
  <si>
    <t>6. การตรวจวิเคราะห์ห้องปฎิบัติการทางพยาธิวิทยา</t>
  </si>
  <si>
    <t>7. การฟื้นฟูสมรรถนะร่างกาย</t>
  </si>
  <si>
    <t>8. การบำบัดและรักษาทางทันตกรรม</t>
  </si>
  <si>
    <t>9.การให้บริการทางเภสัชกรรมแก่ผู้ป่วย</t>
  </si>
  <si>
    <t>10.ให้คำแนะนำเกี่ยวกับอาหารและโภชนาการ</t>
  </si>
  <si>
    <t>13.ศึกษา วิจัย และพัฒนาองค์ความรู้ ด้านวิชาการพยาบาล</t>
  </si>
  <si>
    <t>14. การบริการพยาบาลผู้ป่วยระดับตติยภูมิ ก่อนและหลังการตรวจรักษา</t>
  </si>
  <si>
    <t>ตารางที่  10  เปรียบเทียบผลการคำนวณต้นทุนผลผลิตหลักแยกตามแหล่งเงิน</t>
  </si>
  <si>
    <t>ผลการเปรียบเทียบ</t>
  </si>
  <si>
    <t>เงินใน</t>
  </si>
  <si>
    <t>เงินนอก</t>
  </si>
  <si>
    <t>ค่าเสื่อม</t>
  </si>
  <si>
    <t>ปริมาณ</t>
  </si>
  <si>
    <t>งบประมาณ</t>
  </si>
  <si>
    <t>ราคา</t>
  </si>
  <si>
    <t>เพิ่ม/(ลด)</t>
  </si>
  <si>
    <t>%</t>
  </si>
  <si>
    <t>องค์ความรู้ด้านสุขภาพได้รับการศึกษา วิจัย และถ่ายทอด</t>
  </si>
  <si>
    <t xml:space="preserve">   -  พัฒนาการรักษาระดับตติยภูมิและสูงกว่า</t>
  </si>
  <si>
    <t xml:space="preserve">   -  ศึกษา วิจัย  พัฒนาและถ่ายทอดองค์ความรู้ (อบรม)</t>
  </si>
  <si>
    <t>รวมต้นทุนทั้งสิ้น</t>
  </si>
  <si>
    <t>ตารางที่  12  รายงานเปรียบเทียบต้นทุนทางอ้อมตามลักษณะของต้นทุน (คงที่/ผันแปร)</t>
  </si>
  <si>
    <t>ต้นทุนทางอ้อม</t>
  </si>
  <si>
    <t>ต้นทุนคงที่</t>
  </si>
  <si>
    <t>ต้นทุนผันแปร</t>
  </si>
  <si>
    <t>ต้นทุนคงที่ เพิ่ม (ลด) %</t>
  </si>
  <si>
    <t>ต้นทุนผันแปร เพิ่ม (ลด) %</t>
  </si>
  <si>
    <t>ต้นทุนรวม เพิ่ม (ลด) %</t>
  </si>
  <si>
    <t>ค่าใช้จ่ายบุคลากร</t>
  </si>
  <si>
    <t>ค่าใช้จ่ายเดินทาง</t>
  </si>
  <si>
    <t>ค่ารักษาพยาบาล</t>
  </si>
  <si>
    <t>ค่าสาธารณูปโภค</t>
  </si>
  <si>
    <t>ค่าใช้จ่ายอื่น</t>
  </si>
  <si>
    <t>เงินอุดหนุน</t>
  </si>
  <si>
    <t>ตารางที่  11  รายงานเปรียบเทียบต้นทุนทางตรงตามศูนย์ต้นทุนแยกตามประเภทค่าใช้จ่ายและลักษณะของต้นทุน (คงที่/ผันแปร)</t>
  </si>
  <si>
    <t>ศูนย์ต้นทุนหลัก</t>
  </si>
  <si>
    <t>เพิ่ม (ลด)%</t>
  </si>
  <si>
    <t>ค่าวัสดุ,ค่าตอบแทน</t>
  </si>
  <si>
    <t>ค่าอบรม</t>
  </si>
  <si>
    <t>ค่าเดินทาง</t>
  </si>
  <si>
    <t>ค่าเสื่อมราคา-อาคาร</t>
  </si>
  <si>
    <t>ศูนย์ต้นทุนสนับสนุน</t>
  </si>
  <si>
    <t>รวมต้นทุนผลผลิต</t>
  </si>
  <si>
    <t>ตารางที่  9  เปรียบเทียบผลการคำนวณต้นทุนผลผลิตย่อยแยกตามแหล่งเงิน</t>
  </si>
  <si>
    <t>1. ให้บริการตรวจ  วินิจฉัย และผ่าตัดระดับตติยภูมิทางด้านหัวใจและปอด</t>
  </si>
  <si>
    <t>2. ให้บริการเกี่ยวกับการระงับความรู้สึกของผู้ป่วยที่เข้ารับการผ่าตัด</t>
  </si>
  <si>
    <t>3. ให้บริการตรวจ  วินิจฉัย บำบัดรักษาในระดับตติยภูมิด้านอายุรศาสตร์ปอด</t>
  </si>
  <si>
    <t>4. ให้บริการตรวจ  วินิจฉัย บำบัดรักษาในระดับตติยภูมิด้านอายุรศาสตร์หัวใจ</t>
  </si>
  <si>
    <t>5. ให้บริการเอกซเรย์ในระดับตติยภูมิ</t>
  </si>
  <si>
    <t>6. การตรวจวิเคราะห์ห้องปฏิบัติการทางพยาธิวิทยา</t>
  </si>
  <si>
    <t>8.การบำบัดและรักษาทางทันตกรรม</t>
  </si>
  <si>
    <t>9. การใช้บริการทางเภสัชกรรมแก่ผู้ป่วย</t>
  </si>
  <si>
    <t>10. ให้คำแนะนำเกี่ยวกับอาหารและโภชนาการ</t>
  </si>
  <si>
    <t>12. ให้บริการพยาบาลตรวจรักษาด้วยเครื่องมือพิเศษ</t>
  </si>
  <si>
    <t>13.ศึกษา วิจัย และพัฒนาองค์ความรู้  ด้านวิชาการพยาบาล</t>
  </si>
  <si>
    <t>ตารางที่  8  เปรียบเทียบผลการคำนวณต้นทุนกิจกรรมหลักแยกตามแหล่งเงิน</t>
  </si>
  <si>
    <t>1.พัฒนาการรักษาระดับตติยภูมิและสูงกว่า</t>
  </si>
  <si>
    <t>2.1   ศึกษา วิจัย พัฒนา และถ่ายทอดองค์ความรู้  (วิจัย)</t>
  </si>
  <si>
    <t>2.2   ศึกษา วิจัย พัฒนา และถ่ายทอดองค์ความรู้  (อบรม)</t>
  </si>
  <si>
    <t>ตารางที่  7  เปรียบเทียบผลการคำนวณต้นทุนกิจกรรมย่อยแยกตามแหล่งเงิน</t>
  </si>
  <si>
    <t>กิจกรรมย่อยหน่วยงานหลัก</t>
  </si>
  <si>
    <t>3. การฟื้นฟูสมรรถภาพร่างกายผู้ป่วยโรคหัวใจและปอด</t>
  </si>
  <si>
    <t>1. ด้านการเงินและบัญชี</t>
  </si>
  <si>
    <t>2.  ด้านการพัสดุ</t>
  </si>
  <si>
    <t>บุคลากร</t>
  </si>
  <si>
    <t>8. ด้านบริการและบริหารระบบข้อมูล</t>
  </si>
  <si>
    <t>ตารางที่  3   รายงานต้นทุนกิจกรรมย่อยแยกตามแหล่งของเงิน</t>
  </si>
  <si>
    <t>จำนวนเอกสารรายการ</t>
  </si>
  <si>
    <t>จำนวนครั้งของการจัดซื้อ</t>
  </si>
  <si>
    <t>จำนวนบุคลากร</t>
  </si>
  <si>
    <t>จำนวนชั่วโมง/คนการฝึกอบรม</t>
  </si>
  <si>
    <t>ตารางที่  3.1  รายงานต้นทุนตามศูนย์ต้นทุน  โดยแยกประเภทตามแหล่งของเงิน</t>
  </si>
  <si>
    <t>ศูนย์ต้นทุน</t>
  </si>
  <si>
    <t>ฝึกอบรม</t>
  </si>
  <si>
    <t>ค่าใช้จ่ายทางอ้อม</t>
  </si>
  <si>
    <t>ค่าใช้จ่าย</t>
  </si>
  <si>
    <t>ค่าใช้จ่ายด้าน</t>
  </si>
  <si>
    <t>และตัดจำหน่าย</t>
  </si>
  <si>
    <t>อาคาร</t>
  </si>
  <si>
    <t>ok</t>
  </si>
  <si>
    <t>ประเภทค่าใช้จ่าย</t>
  </si>
  <si>
    <t xml:space="preserve">ตารางที่  1.1 แสดงความเชื่อมโยงผลผลิตย่อย  กิจกรรมย่อย  </t>
  </si>
  <si>
    <t>1.ให้บริการตรวจ  วินิจฉัย  และผ่าตัดระดับตติยภูมิทางด้านหัวใจ</t>
  </si>
  <si>
    <t>และปอด</t>
  </si>
  <si>
    <t>3. การผ่าตัดปอด</t>
  </si>
  <si>
    <t>3.ให้บริการตรวจ  วินิจฉัย  บำบัดรักษาในระดับตติยภูมิทาง</t>
  </si>
  <si>
    <t>ด้านอายุรศาสตร์ปอด</t>
  </si>
  <si>
    <t>4.ให้บริการตรวจ  วินิจฉัย  บำบัดรักษาในระดับตติยภูมิทาง</t>
  </si>
  <si>
    <t>1. การขยายหลอดเลือดหัวใจตีบด้วยบอลลูน</t>
  </si>
  <si>
    <t>ด้านอายุรศาสตร์หัวใจ</t>
  </si>
  <si>
    <t>2. การจี้ไฟฟ้าหัวใจด้วยคลื่นวิทยุความสูง</t>
  </si>
  <si>
    <t>(ธนาคารเลือด,จุลชีววิทยา,พยาธิ)</t>
  </si>
  <si>
    <t>1. การดูแลผู้ป่วยก่อนและหลังผ่าตัด</t>
  </si>
  <si>
    <t>2. การลดปวดด้วยแผ่นประคบร้อน+พาราฟินแวกซ์</t>
  </si>
  <si>
    <t>1.การอุดฟัน</t>
  </si>
  <si>
    <t>2.การถอนฟัน</t>
  </si>
  <si>
    <t>3.การขูดหินปูน</t>
  </si>
  <si>
    <t>9. การให้บริการทางเภสัชกรรมแก่ผู้ป่วย</t>
  </si>
  <si>
    <t>1. งานบริการจ่ายยาผู้ป่วยใน-นอก</t>
  </si>
  <si>
    <t>1.การตรวจคลี่นเสียงสะท้อนจากหัวใจ</t>
  </si>
  <si>
    <t>จำนวนผู้ลงทะเบียน</t>
  </si>
  <si>
    <t>จำนวนครั้งของผู้ใช้บริการ</t>
  </si>
  <si>
    <t>รวมทั้งสิ้น</t>
  </si>
  <si>
    <t>1. ดำเนินการด้านการเงินและบัญชี</t>
  </si>
  <si>
    <t>2.  ดำเนินการด้านพัสดุและบำรุงรักษา</t>
  </si>
  <si>
    <t>3. งานทรัพยากรบุคคล</t>
  </si>
  <si>
    <t>2. งานพัสดุและบำรุงรักษา</t>
  </si>
  <si>
    <t>4. ดำเนินงานด้านการบริหารงานทั่วไป-ด้านสารบรรณ</t>
  </si>
  <si>
    <t>5. งานแผนงานและประเมินผล</t>
  </si>
  <si>
    <t>8. บริการ  วิจัย  ถ่ายทอด ทางด้านทันตกรรม</t>
  </si>
  <si>
    <t>10.บริการ สนับสนุนวิจัย ถ่ายทอด  ทางด้านโภชนวิทยา</t>
  </si>
  <si>
    <t xml:space="preserve">6. ดำเนินการด้านลูกค้าสัมพันธ์ </t>
  </si>
  <si>
    <t>2.การให้บริการ วิจัย ถ่ายทอด ทางด้านวิสัญญีวิทยา</t>
  </si>
  <si>
    <t>และค่าใช้จ่าย</t>
  </si>
  <si>
    <t>รวมค่าใช้จ่าย</t>
  </si>
  <si>
    <t>11. ผลงานวิจัยและถ่ายทอดองค์ความรู้</t>
  </si>
  <si>
    <t>5.ดำเนินการด้านแผนและประเมินผล</t>
  </si>
  <si>
    <t>3.1  ดำเนินการด้านทรัพยากรบุคคล</t>
  </si>
  <si>
    <t>4. งานบริหารทั่วไป</t>
  </si>
  <si>
    <t>3.2  ดำเนินการงานด้านพัฒนาทรัพยากรบุคคล</t>
  </si>
  <si>
    <t xml:space="preserve">   -  ศึกษา วิจัย  พัฒนาและถ่ายทอดองค์ความรู้ (วิจัยและถ่ายทอด)</t>
  </si>
  <si>
    <t xml:space="preserve">- ศึกษา  วิจัย   พัฒนาและถ่ายทอดองค์ความรู้ (วิจัยและถ่ายทอด)  </t>
  </si>
  <si>
    <t>4.การพยาบาลเฉพาะทางสาขาการพยาบาลผู้ใหญ่โรคระบบหายใจ</t>
  </si>
  <si>
    <t>จำนวนเอกสาร/รายการ</t>
  </si>
  <si>
    <t>.</t>
  </si>
  <si>
    <t>กองคลัง</t>
  </si>
  <si>
    <t>ตารางที่  8</t>
  </si>
  <si>
    <t>การวิเคราะห์สาเหตุการเปลี่ยนแปลงของต้นทุนต่อหน่วยกิจกรรมหลัก</t>
  </si>
  <si>
    <t>1.การพยาบาลเฉพาะทางสาขาการพยาบาลโรคหัวใจและหลอดเลือด</t>
  </si>
  <si>
    <t xml:space="preserve">กิจกรรมหลักที่   2           ด้วยพันธกิจของสถาบันโรคทรวงอกในการที่จะพัฒนางานวิจัยและองค์ความรู้ด้านสุขภาพ </t>
  </si>
  <si>
    <t>โดยการพัฒนางานวิจัย และโครงการสร้างความรู้และจัดการความรู้ด้านสุขภาพ  เพิ่อพัฒนาศักยภาพและองค์ความรู้</t>
  </si>
  <si>
    <t>ให้กับผู้ป่วย   พร้อมทั้งพัฒนาเครือข่ายและพัฒนาบุคลากรทางการพยาบาลเฉพาะทางสาขาการพยาบาลโรคหัวใจและ</t>
  </si>
  <si>
    <t>หลอดเลือดในประชาคมเศรษฐกิจอาเชียน</t>
  </si>
  <si>
    <t>2.การพยาบาลผู้ป่วยโรคหัวใจและหลอดเลือด</t>
  </si>
  <si>
    <t>ต้นทุนผลผลิตประจำปีงบประมาณ พ.ศ. 2562 (ตค.61-กย.62)</t>
  </si>
  <si>
    <t>นำข้อมูลที่ได้จากตารางงที่  3  มาใส่ในตาราง</t>
  </si>
  <si>
    <t>นำข้อมูลตารางที่  3  มาใส่ในตาราง</t>
  </si>
  <si>
    <t>นำข้อมูลจากตารางที่  2  มาใส่ในตาราง</t>
  </si>
  <si>
    <t xml:space="preserve">นำข้อมูลจากตารางที่ 1.1    </t>
  </si>
  <si>
    <t>นำข้อมูลตารางที่   1.1</t>
  </si>
  <si>
    <t>นำข้อมูลจากตารางที่   1.1</t>
  </si>
  <si>
    <t>รายละเอียดจำนวนปริมาณราย  และผลิตย่อย  กิจกรรมย่อย  ติดต่อแต่ละหน่วยงาน  เพื่อนำข้อมูลมาใสในตาราง</t>
  </si>
  <si>
    <t>3.การตรวจการเข้ากันได้ของเลือด</t>
  </si>
  <si>
    <t>4.การตรวจ Blood group</t>
  </si>
  <si>
    <t xml:space="preserve"> </t>
  </si>
  <si>
    <t>1.ให้บริการตรวจรักษาที่ OPD ศัลยกรรม</t>
  </si>
  <si>
    <t>2. การผ่าตัดหัวใจ</t>
  </si>
  <si>
    <t>4. การผ่าตัดเล็ก</t>
  </si>
  <si>
    <t>ต้นทุนทางตรง  ปีงบประมาณ   พ.ศ.2563</t>
  </si>
  <si>
    <t>ปีงบประมาณ พ.ศ.2563</t>
  </si>
  <si>
    <t>ต้นทุนผลผลิตประจำปีงบประมาณ พ.ศ. 2563 (ตค.62-กย.63)</t>
  </si>
  <si>
    <t xml:space="preserve">   ค่าใช้จ่ายทางตรง</t>
  </si>
  <si>
    <t>6. กลุ่มงานพยาธิวิทยากายวิภาค</t>
  </si>
  <si>
    <t>7.กลุ่มงานพยาธิวิทยาคลินิกและเทคนิคการแพทย์</t>
  </si>
  <si>
    <t>8. กลุ่มงานเวชศาสตร์ฟื้นฟู</t>
  </si>
  <si>
    <t>9. กลุ่มงานทันตกรรม</t>
  </si>
  <si>
    <t>10. กลุ่มงานเภสัชกรรม</t>
  </si>
  <si>
    <t>11. กลุ่มงานโภชนศาสตร์</t>
  </si>
  <si>
    <t>12. กลุ่มงานวิชาการพยาบาล</t>
  </si>
  <si>
    <t>13. กลุ่มงานการพยาบาลผู้ป่วยนอก</t>
  </si>
  <si>
    <t>14.กลุ่มงานการพยาบาลผู้ป่วยใน</t>
  </si>
  <si>
    <t>15.กลุ่มงานสังคมสงเคราะห์ทางการแพทย์</t>
  </si>
  <si>
    <t>1.กลุ่มงานบริหารทั่วไป</t>
  </si>
  <si>
    <t>2.กลุ่มงานการเงินและบัญชี</t>
  </si>
  <si>
    <t>3.กลุ่มงานพัสดุและบำรุงรักษา</t>
  </si>
  <si>
    <t>4.กลุ่มงานทรัพยากรบุคคล ยุทธศาสตร์และแผนงาน</t>
  </si>
  <si>
    <t>5.กลุ่มงานดิจิทัลทางการแพทย์</t>
  </si>
  <si>
    <t>6.กลุ่มงานประกันสุขภาพ</t>
  </si>
  <si>
    <t>7.กลุ่มสนับสนุนวิชาการ</t>
  </si>
  <si>
    <t>8.กลุ่มงานวิจัย ถ่ายทอด</t>
  </si>
  <si>
    <t>9.กลุ่มงานพัฒนาคุณภาพ</t>
  </si>
  <si>
    <t>10.กลุ่มงานพัฒนานโยบายและยุทธศาสตร์การแพทย์</t>
  </si>
  <si>
    <t>3.การตรวจสภาพปอด (PFT)</t>
  </si>
  <si>
    <t>7.บริการด้านเวชระเบียนและสถิติ</t>
  </si>
  <si>
    <t>8.บริการ สนันสนุน วิจัยและถ่ายทอดด้านเทคโนโลยีและสารสนเทศ</t>
  </si>
  <si>
    <t>ตารางที่  3.2   แสดงวิธีการคำนวณการปันส่วนต้นทุนของศูนย์ต้นทุนเข้าสู่กิจกรรมย่อย</t>
  </si>
  <si>
    <t>1.กลุ่มงานศัลยศาสตร์</t>
  </si>
  <si>
    <t>สัดส่วน</t>
  </si>
  <si>
    <t>2.กลุ่มงานวิสัญญี</t>
  </si>
  <si>
    <t>3.กลุ่มงานอายุรศาสตร์ปอด</t>
  </si>
  <si>
    <t>4.กลุ่มงานอายุรศาสตร์หัวใจ</t>
  </si>
  <si>
    <t>5.กลุ่มงานรังสีวิทยา</t>
  </si>
  <si>
    <t>หน่วยงานสนับสนุน</t>
  </si>
  <si>
    <t>1. ฝ่ายทรัพยากรบุคคล</t>
  </si>
  <si>
    <t>1. ด้านบริหารบุคคล</t>
  </si>
  <si>
    <t>2. ด้านพัฒนาทรัพยากรบุคคล</t>
  </si>
  <si>
    <t>7.กลุ่มงานเวชศาสตร์ฟื้นฟู</t>
  </si>
  <si>
    <t>8.กลุ่มงานทันตกรรม</t>
  </si>
  <si>
    <t>9.กลุ่มงานเภสัชกรรม</t>
  </si>
  <si>
    <t>ครั้ง</t>
  </si>
  <si>
    <t>4.1  ดำเนินการด้านทรัพยากรบุคคล</t>
  </si>
  <si>
    <t>4.2  ดำเนินการงานด้านพัฒนาทรัพยากรบุคคล</t>
  </si>
  <si>
    <t>รายการ</t>
  </si>
  <si>
    <t xml:space="preserve">   2.1  ศึกษา วิจัย  พัฒนาและถ่ายทอดองค์ความรู้ (วิจัยและถ่ายทอด)</t>
  </si>
  <si>
    <t xml:space="preserve">   2.2  ศึกษา  วิจัย   พัฒนาและถ่ายทอดองค์ความรู้ (อบรม)</t>
  </si>
  <si>
    <t>ชั่วโมงอบรม</t>
  </si>
  <si>
    <t>เอกสาร</t>
  </si>
  <si>
    <t>คน</t>
  </si>
  <si>
    <t>สถาบันโรคทรวงอก</t>
  </si>
  <si>
    <t>1.</t>
  </si>
  <si>
    <t>2.</t>
  </si>
  <si>
    <t>ค่าใช้จ่ายด้านการฝึกอบรม</t>
  </si>
  <si>
    <t>3</t>
  </si>
  <si>
    <t>4</t>
  </si>
  <si>
    <t xml:space="preserve">ค่าตอบแทนใช้สอยและวัสดุ </t>
  </si>
  <si>
    <t>5</t>
  </si>
  <si>
    <t>6</t>
  </si>
  <si>
    <t>ค่าจ้างเหมา</t>
  </si>
  <si>
    <t>7</t>
  </si>
  <si>
    <t>ค่าเสื่อมราคา และค่าตัดจำหน่าย</t>
  </si>
  <si>
    <t>8</t>
  </si>
  <si>
    <t>9</t>
  </si>
  <si>
    <t>ค่าใช้จ่ายดำเนินงานรักษาความมั่นคงของประเทศ</t>
  </si>
  <si>
    <t>10</t>
  </si>
  <si>
    <t>ค่าใช้จ่ายเงินอุดหนุน</t>
  </si>
  <si>
    <t>11</t>
  </si>
  <si>
    <t>ค่าใช้จ่ายสวัสดิการสังคม</t>
  </si>
  <si>
    <t>12</t>
  </si>
  <si>
    <t>ต้นทุนในการผลิตผลผลิตอื่น(ค่าใช้จ่ายอื่น)</t>
  </si>
  <si>
    <t>หมายเหตุ (อธิบายความแตกต่างระหว่างค่าใช้จ่ายในระบบ GFMIS และต้นทุนที่นำมาคำนวณต้นทุนผลผลิต)</t>
  </si>
  <si>
    <t xml:space="preserve">ค่าใช้จ่ายในระบบ GFMIS </t>
  </si>
  <si>
    <r>
      <rPr>
        <b/>
        <sz val="16"/>
        <color indexed="8"/>
        <rFont val="TH SarabunPSK"/>
        <family val="2"/>
      </rPr>
      <t>บวก</t>
    </r>
    <r>
      <rPr>
        <sz val="16"/>
        <color indexed="8"/>
        <rFont val="TH SarabunPSK"/>
        <family val="2"/>
      </rPr>
      <t xml:space="preserve"> </t>
    </r>
  </si>
  <si>
    <t>เงินเดือนข้าราชการ</t>
  </si>
  <si>
    <t>เงินเดือนลูกจ้างประจำ</t>
  </si>
  <si>
    <t>ค่ารักษาพยาบาลจ่ายตรง</t>
  </si>
  <si>
    <t>หัก</t>
  </si>
  <si>
    <t>เงินช่วยพิเศษกรณีผู้รับบำนาญตาย</t>
  </si>
  <si>
    <t>เงินช่วยการศึกษาบุตร</t>
  </si>
  <si>
    <t>ค่ารักษาพยาบาลผู้ป่วยนอก-รพ.รัฐ-เบี้ยหวัด/บำนาญ</t>
  </si>
  <si>
    <t>ค่ารักษาพยาบาลผู้ป่วยใน-รพ.รัฐ-เบี้ยหวัด/บำนาญ</t>
  </si>
  <si>
    <t>ค่ารักษาพยาบาลผู้ป่วยใน-รพ.เอกชน-เบี้ยหวัด/บำนาญ</t>
  </si>
  <si>
    <t>TE-หน่วยงานส่งเงินเบิกเกินส่งคืนให้กรมบัญชีกลาง</t>
  </si>
  <si>
    <t>TE-หน่วยงานโอนเงินนอกงบประมาณให้กรมบัญชีกลาง</t>
  </si>
  <si>
    <t>TE-หน่วยงานโอนเงินรายได้แผ่นดินให้กรมบัญชีกลาง</t>
  </si>
  <si>
    <t>TE-ปรับเงินฝากคลัง</t>
  </si>
  <si>
    <t>TE-ภายในกรมเดียวกัน</t>
  </si>
  <si>
    <t>ตารางที่ 1 รายงานต้นทุนรวมของหน่วยงาน งวด 12 เดือน ปีงบประมาณ 2564 โดยแยกประเภทตามแหล่งเงิน</t>
  </si>
  <si>
    <t>หนี้สูญ หนีสงสัยจะสูญ</t>
  </si>
  <si>
    <t>ค่าใช้จ่ายภายในกรม</t>
  </si>
  <si>
    <t>1. ให้บริการตรวจรักษาที่ OPD ศัลยกรรม</t>
  </si>
  <si>
    <t>1. การบริการระงับความรู้สึกของผู้ป่วยที่เข้ารับการผ่าตัดหัวใจ</t>
  </si>
  <si>
    <t>1. การส่องกล้องตรวจหลอดลมและตรวจเยื่อหุ้มปอด</t>
  </si>
  <si>
    <t>3. การใส่ท่อค้ำยันในหลอดลม</t>
  </si>
  <si>
    <t>4. การจี้ด้วยความเย็นในหลอดลม</t>
  </si>
  <si>
    <t>3. การขยายลิ้นหัวใจไมตรัลตีบด้วยอุปกรณ์พิเศษ</t>
  </si>
  <si>
    <t>1. การให้บริการเอกซเรย์ทั่วไปกลุ่มงานรังสีวิทยา</t>
  </si>
  <si>
    <t>2. การให้บริการตรวจพิเศษทางรังสีเอกซเรย์คอมพิวเตอร์</t>
  </si>
  <si>
    <t>3. การให้บริการตรวจพิเศษ FNA</t>
  </si>
  <si>
    <t>4. การให้บริการตรวจพิเศษอัลตร้าซาวด์</t>
  </si>
  <si>
    <t>6.การตรวจวิเคราะห์ห้องปฏิบัติการทางพยาธิวิทยา</t>
  </si>
  <si>
    <t>1. การตรวจวิเคราะห์ห้องปฏิบัติการทางงานธนาคารเลือด</t>
  </si>
  <si>
    <t xml:space="preserve">     (BLOOD BANK)</t>
  </si>
  <si>
    <t>2. การตรวจวิเคราะห์การแข็งตัวของเลือด (HEMATOLOGICAL)</t>
  </si>
  <si>
    <t>3. การตรวจวิเคราะห์ทางน้ำเหลือง (SEROLOGICAL)</t>
  </si>
  <si>
    <t>4. การตรวจวิเคราะห์เชื้อทางห้องปฏิบัติการจุลชีววิทยา</t>
  </si>
  <si>
    <t>1. ตรวจฟัน</t>
  </si>
  <si>
    <t>2. X-ray ฟัน</t>
  </si>
  <si>
    <t>3. การอุดฟัน</t>
  </si>
  <si>
    <t>4. การรักษารากฟัน</t>
  </si>
  <si>
    <t>5. การถอนฟัน</t>
  </si>
  <si>
    <t>6. การผ่าฟันคุด</t>
  </si>
  <si>
    <t>7. การตัดแต่งกระดูก</t>
  </si>
  <si>
    <t>8. การขูดหินปูน</t>
  </si>
  <si>
    <t>9. การเกลารากฟัน</t>
  </si>
  <si>
    <t>10. การเคลือบฟลูออไรด์</t>
  </si>
  <si>
    <t>11. การเคลือบหลุมร่องฟัน</t>
  </si>
  <si>
    <t>12. การทำฟันเทียม</t>
  </si>
  <si>
    <t>4. จำนวนผู้ป่วยในที่ได้รับการคัดกรองและประเมินความเสี่ยงภาวะ-</t>
  </si>
  <si>
    <t>ทุพโภชนาการ</t>
  </si>
  <si>
    <t>5. จำนวนนิสิต/นักศึกษา และผู้สนใจทั่วไป ที่เข้ามาศึกษาดูงานและ</t>
  </si>
  <si>
    <t>เข้ารับปฏิบัติงาน ณ กลุ่มงานโภชนศาสตร์</t>
  </si>
  <si>
    <t>6. จำนวนผู้เข้าร่วมกิจกรรมและฟังบรรยายความรู้ด้านโภชนาการ</t>
  </si>
  <si>
    <t>11. กลุ่มงานวิจัย ถ่ายทอด</t>
  </si>
  <si>
    <t>2. โครงการวิจัยที่ดำเนินการเสร็จสิ้นและได้รับการเผยแพร่ทาง</t>
  </si>
  <si>
    <t>เว็บไซต์สถาบัน</t>
  </si>
  <si>
    <t>1. การตรวจสภาพปอด (PFT)</t>
  </si>
  <si>
    <t>2. จำนวนผู้ป่วยโรคหัวใจ</t>
  </si>
  <si>
    <t>3. จำนวนผู้ป่วยโรคปอด</t>
  </si>
  <si>
    <t>1. การพยาบาลเฉพาะทางสาขาการพยาบาลโรคหัวใจและหลอดเลือด</t>
  </si>
  <si>
    <t>2.การอ่านภาพรังสีทรวงอกที่จำเป็นสำหรับพยาบาล</t>
  </si>
  <si>
    <t>3.การแปรผลคลื่นไฟฟ้าหัวใจ</t>
  </si>
  <si>
    <t>1. งานการเงินและบัญชี</t>
  </si>
  <si>
    <t>8. งานเวชระเบียนและสถิติ</t>
  </si>
  <si>
    <t>9. งานเทคโนโลยีสารสนเทศ</t>
  </si>
  <si>
    <t>1. การตรวจวิเคราะห์ห้องปฏิบัติการทางงานธนาคารเลือด   (BLOOD BANK)</t>
  </si>
  <si>
    <t>2. โครงการวิจัยที่ดำเนินการเสร็จสิ้นและได้รับการเผยแพร่ทางเว็บไซต์สถาบัน</t>
  </si>
  <si>
    <t>10.กลุ่มงานโภชนศาสตร์</t>
  </si>
  <si>
    <t>4. จำนวนผู้ป่วยในที่ได้รับการคัดกรองและประเมินความเสี่ยง</t>
  </si>
  <si>
    <t>ภาวะทุพโภชนาการ</t>
  </si>
  <si>
    <t>5. จำนวนนิสิต/นักศึกษา และผู้สนใจทั่วไป ที่เข้ามาศึกษาดูงาน</t>
  </si>
  <si>
    <t>และเข้ารับปฏิบัติงาน ณ กลุ่มงานโภชนศาสตร์</t>
  </si>
  <si>
    <t>1. กลุ่มงานบริหารทั่วไป</t>
  </si>
  <si>
    <t>2. กลุ่มงานการเงินและบัญชี</t>
  </si>
  <si>
    <t>3. กลุ่มงานพัสดุและบำรุงรักษา</t>
  </si>
  <si>
    <t>4. กลุ่มงานทรัพยากรบุคคล ยุทธศาสตร์และแผนงาน</t>
  </si>
  <si>
    <t>7. กลุ่มงานวิจัย ถ่ายทอด</t>
  </si>
  <si>
    <t>8. กลุ่มงานสนับสนุนวิชาการ</t>
  </si>
  <si>
    <t>9. กลุ่มงานพัฒนาคุณภาพ</t>
  </si>
  <si>
    <t>10. กลุ่มงานพัฒนานโยบายและยุทธศาสตร์การแพทย์</t>
  </si>
  <si>
    <t>ตารางที่ 2   รายงานต้นทุนตามศูนย์ต้นทุนแยกตามประเภทค่าใช้จ่าย ตั้งแต่ ตค.63 - ก.ย64</t>
  </si>
  <si>
    <t>2. กลุ่มงานวิสัญญีวิทยา</t>
  </si>
  <si>
    <t>14. กลุ่มงานการพยาบาลผู้ป่วยใน</t>
  </si>
  <si>
    <t>15. กลุ่มงานสังคมสงเคราะห์ทางการแพทย์</t>
  </si>
  <si>
    <t>5. กลุ่มงานดิจิทัลทางการแพทย์</t>
  </si>
  <si>
    <t>6. กลุ่มงานประกันสุขภาพ</t>
  </si>
  <si>
    <t>10. กลุ่มงานโภชศาสตร์</t>
  </si>
  <si>
    <t>6.กลุ่มงานพยาธิวิทยาคลินิกและเทคนิคการแพทย์</t>
  </si>
  <si>
    <t>5. การเจาะเลือดผู้ป่วย</t>
  </si>
  <si>
    <t>4. จำนวนผู้ป่วยในที่ได้รับการคัดกรองและประเมินความเสี่ยงภาวะ</t>
  </si>
  <si>
    <t>13.กลุ่มงานการพยาบาลตผู้ป่วยนอก</t>
  </si>
  <si>
    <t>6. กลุ่มงานพยาธิวิทยา</t>
  </si>
  <si>
    <t>12. งานการพยาบาลตรวจรักษาพิเศษ</t>
  </si>
  <si>
    <t>14.  กลุ่มงานบริการผู้ป่วยนอก</t>
  </si>
  <si>
    <t>14. บริการ วิจัย ถ่ายทอด ทางด้านบริการผู้ป่วยนอกและ</t>
  </si>
  <si>
    <t>12. บริการ วิจัย ถ่ายทอด ทางด้านบริการผู้ป่วยนอกและ</t>
  </si>
  <si>
    <t>10. กลุ่มงานโภชนศาสตร์</t>
  </si>
  <si>
    <t>11 กลุ่มงานสนับสนุนวิชาการ</t>
  </si>
  <si>
    <t>12.  งานการพยาบาลตรวจรักษาพิเศษ</t>
  </si>
  <si>
    <t>14. กลุ่มงานการพยาบาลผู้ป่วยนอก</t>
  </si>
  <si>
    <t>11. กลุ่มสนับสนุนวิชาการ</t>
  </si>
  <si>
    <t>1. จำนวนผู้ป่วยโรคหัวใจ</t>
  </si>
  <si>
    <t>12.ให้บริการพยาบาลตรวจรักษาด้วยเครื่องมือพิเศษ</t>
  </si>
  <si>
    <t>ตารางเปรียบเทียบผลการคำนวณต้นทุนผลผลิตระหว่างปีงบประมาณ พ.ศ. 2563  และปีงบประมาณ พ.ศ.2564</t>
  </si>
  <si>
    <t>ต้นทุนผลผลิตประจำปีงบประมาณ พ.ศ. 2564 (ตค.63-กย.64)</t>
  </si>
  <si>
    <t>ตารางเปรียบเทียบผลการคำนวณต้นทุนผลผลิตระหว่างปีงบประมาณ พ.ศ. 2563   และปีงบประมาณ พ.ศ.2564</t>
  </si>
  <si>
    <t>ต้นทุนผลผลิตประจำปีงบประมาณ พ.ศ. 2564  (ตค.63-กย.64)</t>
  </si>
  <si>
    <t>รายงานเปรียบเทียบผลการคำนวณต้นทุนผลผลิตระหว่างปีงบประมาณ พ.ศ. 2563   และปีงบประมาณ พ.ศ.2564</t>
  </si>
  <si>
    <t>ปีงบประมาณ พ.ศ.2564</t>
  </si>
  <si>
    <t>5. การดูแลผู้ป่วยหนักที่ใช้เครื่องช่วยหายใจ</t>
  </si>
  <si>
    <t>6. การตรวจวิเคราะห์การแข็งตัวของเลือด (HEMATOLOGICAL)</t>
  </si>
  <si>
    <t>7. การตรวจวิเคราะห์ทางน้ำเหลือง (SEROLOGICAL)</t>
  </si>
  <si>
    <t>4. ตรวจฟัน</t>
  </si>
  <si>
    <t>5. X-ray ฟัน</t>
  </si>
  <si>
    <t>6. การรักษารากฟัน</t>
  </si>
  <si>
    <t>7. การผ่าฟันคุด</t>
  </si>
  <si>
    <t>8. การตัดแต่งกระดูก</t>
  </si>
  <si>
    <t>5. การตรวจวิเคราะห์ห้องปฏิบัติการทางงานธนาคารเลือด(BLOOD BANK)</t>
  </si>
  <si>
    <t>5. การแปรผลคลื่นไฟฟ้าหัวใจ</t>
  </si>
  <si>
    <t>รายงานเปรียบเทียบผลการคำนวณต้นทุนผลผลิตระหว่างปีงบประมาณ พ.ศ. 2563  และปีงบประมาณ พ.ศ.2564</t>
  </si>
  <si>
    <t>ต้นทุนทางตรง  ปีงบประมาณ   พ.ศ.2564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</si>
</sst>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_-;\-* #,##0.00_-;_-* \-??_-;_-@_-"/>
    <numFmt numFmtId="192" formatCode="_-* #,##0_-;\-* #,##0_-;_-* \-??_-;_-@_-"/>
    <numFmt numFmtId="193" formatCode="#,##0.00;\(#,##0.00\)"/>
    <numFmt numFmtId="194" formatCode="#,##0.00;[Red]\(#,##0.00\)"/>
    <numFmt numFmtId="195" formatCode="_-* #,##0.0_-;\-* #,##0.0_-;_-* \-??_-;_-@_-"/>
    <numFmt numFmtId="196" formatCode="0.0"/>
    <numFmt numFmtId="197" formatCode="_-* #,##0.000_-;\-* #,##0.000_-;_-* \-??_-;_-@_-"/>
    <numFmt numFmtId="198" formatCode="#,##0.0"/>
    <numFmt numFmtId="199" formatCode="_(* #,##0.00_);_(* \(#,##0.00\);_(* &quot;-&quot;??_);_(@_)"/>
    <numFmt numFmtId="200" formatCode="_-* #,##0.0000_-;\-* #,##0.0000_-;_-* \-??_-;_-@_-"/>
    <numFmt numFmtId="201" formatCode="_-* #,##0.00000_-;\-* #,##0.00000_-;_-* \-??_-;_-@_-"/>
    <numFmt numFmtId="202" formatCode="_-* #,##0.000000_-;\-* #,##0.000000_-;_-* \-??_-;_-@_-"/>
    <numFmt numFmtId="203" formatCode="_-* #,##0.0000000_-;\-* #,##0.0000000_-;_-* \-??_-;_-@_-"/>
    <numFmt numFmtId="204" formatCode="_-* #,##0_-;\-* #,##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#,##0.000"/>
  </numFmts>
  <fonts count="66">
    <font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AngsanaUPC"/>
      <family val="1"/>
    </font>
    <font>
      <b/>
      <sz val="14"/>
      <name val="Angsan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10"/>
      <name val="TH SarabunPSK"/>
      <family val="2"/>
    </font>
    <font>
      <b/>
      <u val="double"/>
      <sz val="20"/>
      <name val="TH SarabunPSK"/>
      <family val="2"/>
    </font>
    <font>
      <sz val="10"/>
      <name val="TH SarabunPSK"/>
      <family val="2"/>
    </font>
    <font>
      <sz val="14"/>
      <color indexed="10"/>
      <name val="TH SarabunPSK"/>
      <family val="2"/>
    </font>
    <font>
      <sz val="16"/>
      <name val="AngsanaUPC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0"/>
      <color indexed="8"/>
      <name val="Tahoma"/>
      <family val="2"/>
    </font>
    <font>
      <b/>
      <sz val="20"/>
      <color indexed="8"/>
      <name val="TH SarabunPSK"/>
      <family val="2"/>
    </font>
    <font>
      <sz val="11"/>
      <color indexed="8"/>
      <name val="Calibri"/>
      <family val="2"/>
    </font>
    <font>
      <b/>
      <sz val="18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u val="doubleAccounting"/>
      <sz val="16"/>
      <color indexed="8"/>
      <name val="TH SarabunPSK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9"/>
      <name val="TH SarabunPSK"/>
      <family val="2"/>
    </font>
    <font>
      <sz val="18"/>
      <color indexed="9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TH SarabunPSK"/>
      <family val="2"/>
    </font>
    <font>
      <sz val="16"/>
      <color theme="0"/>
      <name val="TH SarabunPSK"/>
      <family val="2"/>
    </font>
    <font>
      <sz val="18"/>
      <color theme="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/>
    </border>
    <border>
      <left style="thin"/>
      <right style="thin"/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 style="thin"/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medium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hair"/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 style="thin"/>
      <right style="thin"/>
      <top style="hair">
        <color indexed="8"/>
      </top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medium">
        <color indexed="8"/>
      </right>
      <top style="medium"/>
      <bottom style="hair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/>
    </border>
    <border>
      <left style="thin"/>
      <right>
        <color indexed="63"/>
      </right>
      <top style="hair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>
        <color indexed="8"/>
      </left>
      <right>
        <color indexed="63"/>
      </right>
      <top style="thin"/>
      <bottom style="double"/>
    </border>
    <border>
      <left style="thin"/>
      <right/>
      <top style="thin"/>
      <bottom style="double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191" fontId="0" fillId="0" borderId="0" applyFill="0" applyBorder="0" applyAlignment="0" applyProtection="0"/>
    <xf numFmtId="41" fontId="0" fillId="0" borderId="0" applyFill="0" applyBorder="0" applyAlignment="0" applyProtection="0"/>
    <xf numFmtId="199" fontId="22" fillId="0" borderId="0" applyFon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26" fillId="0" borderId="0">
      <alignment/>
      <protection/>
    </xf>
  </cellStyleXfs>
  <cellXfs count="750">
    <xf numFmtId="0" fontId="0" fillId="0" borderId="0" xfId="0" applyAlignment="1">
      <alignment/>
    </xf>
    <xf numFmtId="191" fontId="0" fillId="0" borderId="0" xfId="42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/>
    </xf>
    <xf numFmtId="191" fontId="5" fillId="0" borderId="25" xfId="0" applyNumberFormat="1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29" xfId="0" applyFont="1" applyBorder="1" applyAlignment="1">
      <alignment/>
    </xf>
    <xf numFmtId="0" fontId="11" fillId="33" borderId="0" xfId="0" applyFont="1" applyFill="1" applyAlignment="1">
      <alignment/>
    </xf>
    <xf numFmtId="0" fontId="11" fillId="0" borderId="0" xfId="0" applyFont="1" applyFill="1" applyAlignment="1">
      <alignment/>
    </xf>
    <xf numFmtId="191" fontId="11" fillId="0" borderId="0" xfId="42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11" fillId="0" borderId="30" xfId="0" applyFont="1" applyFill="1" applyBorder="1" applyAlignment="1">
      <alignment/>
    </xf>
    <xf numFmtId="192" fontId="12" fillId="0" borderId="29" xfId="42" applyNumberFormat="1" applyFont="1" applyFill="1" applyBorder="1" applyAlignment="1" applyProtection="1">
      <alignment/>
      <protection/>
    </xf>
    <xf numFmtId="0" fontId="11" fillId="0" borderId="31" xfId="0" applyFont="1" applyFill="1" applyBorder="1" applyAlignment="1">
      <alignment/>
    </xf>
    <xf numFmtId="192" fontId="1" fillId="0" borderId="0" xfId="42" applyNumberFormat="1" applyFont="1" applyFill="1" applyAlignment="1">
      <alignment/>
    </xf>
    <xf numFmtId="191" fontId="9" fillId="0" borderId="0" xfId="42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91" fontId="11" fillId="0" borderId="0" xfId="42" applyFont="1" applyAlignment="1">
      <alignment/>
    </xf>
    <xf numFmtId="0" fontId="9" fillId="0" borderId="0" xfId="0" applyFont="1" applyBorder="1" applyAlignment="1">
      <alignment/>
    </xf>
    <xf numFmtId="191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191" fontId="11" fillId="0" borderId="0" xfId="42" applyFont="1" applyFill="1" applyAlignment="1">
      <alignment/>
    </xf>
    <xf numFmtId="191" fontId="13" fillId="0" borderId="0" xfId="42" applyFont="1" applyFill="1" applyAlignment="1">
      <alignment/>
    </xf>
    <xf numFmtId="191" fontId="11" fillId="0" borderId="0" xfId="0" applyNumberFormat="1" applyFont="1" applyFill="1" applyAlignment="1">
      <alignment/>
    </xf>
    <xf numFmtId="191" fontId="19" fillId="0" borderId="0" xfId="42" applyFont="1" applyFill="1" applyAlignment="1">
      <alignment/>
    </xf>
    <xf numFmtId="191" fontId="13" fillId="0" borderId="0" xfId="42" applyFont="1" applyFill="1" applyAlignment="1">
      <alignment/>
    </xf>
    <xf numFmtId="191" fontId="12" fillId="0" borderId="0" xfId="42" applyFont="1" applyFill="1" applyBorder="1" applyAlignment="1" applyProtection="1">
      <alignment/>
      <protection/>
    </xf>
    <xf numFmtId="43" fontId="11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" fontId="11" fillId="0" borderId="0" xfId="0" applyNumberFormat="1" applyFont="1" applyFill="1" applyAlignment="1">
      <alignment/>
    </xf>
    <xf numFmtId="191" fontId="0" fillId="0" borderId="0" xfId="42" applyFill="1" applyAlignment="1">
      <alignment/>
    </xf>
    <xf numFmtId="191" fontId="11" fillId="0" borderId="0" xfId="0" applyNumberFormat="1" applyFont="1" applyFill="1" applyBorder="1" applyAlignment="1">
      <alignment/>
    </xf>
    <xf numFmtId="191" fontId="8" fillId="0" borderId="37" xfId="42" applyFont="1" applyBorder="1" applyAlignment="1">
      <alignment/>
    </xf>
    <xf numFmtId="192" fontId="11" fillId="0" borderId="0" xfId="42" applyNumberFormat="1" applyFont="1" applyFill="1" applyAlignment="1">
      <alignment/>
    </xf>
    <xf numFmtId="0" fontId="11" fillId="0" borderId="38" xfId="0" applyFont="1" applyFill="1" applyBorder="1" applyAlignment="1">
      <alignment/>
    </xf>
    <xf numFmtId="192" fontId="11" fillId="0" borderId="29" xfId="42" applyNumberFormat="1" applyFont="1" applyFill="1" applyBorder="1" applyAlignment="1">
      <alignment/>
    </xf>
    <xf numFmtId="0" fontId="11" fillId="0" borderId="39" xfId="0" applyFont="1" applyFill="1" applyBorder="1" applyAlignment="1">
      <alignment/>
    </xf>
    <xf numFmtId="192" fontId="11" fillId="0" borderId="39" xfId="42" applyNumberFormat="1" applyFont="1" applyFill="1" applyBorder="1" applyAlignment="1">
      <alignment/>
    </xf>
    <xf numFmtId="0" fontId="11" fillId="0" borderId="40" xfId="0" applyFont="1" applyBorder="1" applyAlignment="1">
      <alignment/>
    </xf>
    <xf numFmtId="191" fontId="15" fillId="0" borderId="0" xfId="42" applyFont="1" applyAlignment="1">
      <alignment/>
    </xf>
    <xf numFmtId="191" fontId="8" fillId="0" borderId="41" xfId="42" applyFont="1" applyBorder="1" applyAlignment="1">
      <alignment/>
    </xf>
    <xf numFmtId="191" fontId="8" fillId="0" borderId="42" xfId="42" applyFont="1" applyBorder="1" applyAlignment="1">
      <alignment/>
    </xf>
    <xf numFmtId="0" fontId="8" fillId="0" borderId="40" xfId="0" applyFont="1" applyBorder="1" applyAlignment="1">
      <alignment/>
    </xf>
    <xf numFmtId="191" fontId="8" fillId="0" borderId="29" xfId="0" applyNumberFormat="1" applyFont="1" applyBorder="1" applyAlignment="1">
      <alignment/>
    </xf>
    <xf numFmtId="191" fontId="8" fillId="0" borderId="31" xfId="0" applyNumberFormat="1" applyFont="1" applyBorder="1" applyAlignment="1">
      <alignment/>
    </xf>
    <xf numFmtId="191" fontId="8" fillId="0" borderId="41" xfId="0" applyNumberFormat="1" applyFont="1" applyBorder="1" applyAlignment="1">
      <alignment/>
    </xf>
    <xf numFmtId="192" fontId="8" fillId="0" borderId="43" xfId="42" applyNumberFormat="1" applyFont="1" applyFill="1" applyBorder="1" applyAlignment="1" applyProtection="1">
      <alignment/>
      <protection/>
    </xf>
    <xf numFmtId="0" fontId="8" fillId="0" borderId="0" xfId="0" applyFont="1" applyAlignment="1">
      <alignment horizontal="center"/>
    </xf>
    <xf numFmtId="0" fontId="8" fillId="0" borderId="44" xfId="0" applyFont="1" applyBorder="1" applyAlignment="1">
      <alignment/>
    </xf>
    <xf numFmtId="191" fontId="8" fillId="0" borderId="18" xfId="0" applyNumberFormat="1" applyFont="1" applyBorder="1" applyAlignment="1">
      <alignment/>
    </xf>
    <xf numFmtId="191" fontId="8" fillId="0" borderId="44" xfId="0" applyNumberFormat="1" applyFont="1" applyBorder="1" applyAlignment="1">
      <alignment/>
    </xf>
    <xf numFmtId="191" fontId="8" fillId="0" borderId="42" xfId="0" applyNumberFormat="1" applyFont="1" applyBorder="1" applyAlignment="1">
      <alignment/>
    </xf>
    <xf numFmtId="192" fontId="8" fillId="0" borderId="45" xfId="42" applyNumberFormat="1" applyFont="1" applyFill="1" applyBorder="1" applyAlignment="1" applyProtection="1">
      <alignment/>
      <protection/>
    </xf>
    <xf numFmtId="0" fontId="8" fillId="0" borderId="46" xfId="0" applyFont="1" applyBorder="1" applyAlignment="1">
      <alignment horizontal="center"/>
    </xf>
    <xf numFmtId="191" fontId="8" fillId="33" borderId="18" xfId="0" applyNumberFormat="1" applyFont="1" applyFill="1" applyBorder="1" applyAlignment="1">
      <alignment/>
    </xf>
    <xf numFmtId="0" fontId="8" fillId="0" borderId="29" xfId="0" applyFont="1" applyBorder="1" applyAlignment="1">
      <alignment/>
    </xf>
    <xf numFmtId="0" fontId="8" fillId="0" borderId="0" xfId="0" applyFont="1" applyAlignment="1">
      <alignment/>
    </xf>
    <xf numFmtId="0" fontId="8" fillId="0" borderId="47" xfId="0" applyFont="1" applyBorder="1" applyAlignment="1">
      <alignment/>
    </xf>
    <xf numFmtId="0" fontId="8" fillId="0" borderId="43" xfId="0" applyFont="1" applyBorder="1" applyAlignment="1">
      <alignment/>
    </xf>
    <xf numFmtId="191" fontId="8" fillId="0" borderId="4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8" fillId="0" borderId="49" xfId="0" applyFont="1" applyBorder="1" applyAlignment="1">
      <alignment/>
    </xf>
    <xf numFmtId="191" fontId="8" fillId="0" borderId="37" xfId="0" applyNumberFormat="1" applyFont="1" applyBorder="1" applyAlignment="1">
      <alignment/>
    </xf>
    <xf numFmtId="191" fontId="7" fillId="0" borderId="50" xfId="0" applyNumberFormat="1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55" xfId="0" applyFont="1" applyBorder="1" applyAlignment="1">
      <alignment/>
    </xf>
    <xf numFmtId="191" fontId="8" fillId="0" borderId="56" xfId="0" applyNumberFormat="1" applyFont="1" applyBorder="1" applyAlignment="1">
      <alignment/>
    </xf>
    <xf numFmtId="0" fontId="8" fillId="0" borderId="57" xfId="0" applyFont="1" applyBorder="1" applyAlignment="1">
      <alignment/>
    </xf>
    <xf numFmtId="0" fontId="8" fillId="0" borderId="39" xfId="0" applyFont="1" applyBorder="1" applyAlignment="1">
      <alignment/>
    </xf>
    <xf numFmtId="192" fontId="8" fillId="0" borderId="58" xfId="42" applyNumberFormat="1" applyFont="1" applyFill="1" applyBorder="1" applyAlignment="1" applyProtection="1">
      <alignment/>
      <protection/>
    </xf>
    <xf numFmtId="0" fontId="8" fillId="0" borderId="49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1" fillId="0" borderId="64" xfId="0" applyFont="1" applyBorder="1" applyAlignment="1">
      <alignment/>
    </xf>
    <xf numFmtId="0" fontId="11" fillId="0" borderId="65" xfId="0" applyFont="1" applyBorder="1" applyAlignment="1">
      <alignment/>
    </xf>
    <xf numFmtId="0" fontId="11" fillId="0" borderId="60" xfId="0" applyFont="1" applyBorder="1" applyAlignment="1">
      <alignment/>
    </xf>
    <xf numFmtId="0" fontId="9" fillId="0" borderId="0" xfId="0" applyFont="1" applyFill="1" applyBorder="1" applyAlignment="1">
      <alignment/>
    </xf>
    <xf numFmtId="191" fontId="11" fillId="0" borderId="29" xfId="42" applyFont="1" applyFill="1" applyBorder="1" applyAlignment="1" applyProtection="1">
      <alignment/>
      <protection/>
    </xf>
    <xf numFmtId="191" fontId="8" fillId="0" borderId="29" xfId="42" applyFont="1" applyFill="1" applyBorder="1" applyAlignment="1" applyProtection="1">
      <alignment/>
      <protection/>
    </xf>
    <xf numFmtId="191" fontId="8" fillId="0" borderId="43" xfId="42" applyFont="1" applyFill="1" applyBorder="1" applyAlignment="1" applyProtection="1">
      <alignment/>
      <protection/>
    </xf>
    <xf numFmtId="191" fontId="8" fillId="0" borderId="0" xfId="42" applyFont="1" applyFill="1" applyBorder="1" applyAlignment="1" applyProtection="1">
      <alignment/>
      <protection/>
    </xf>
    <xf numFmtId="191" fontId="8" fillId="0" borderId="31" xfId="42" applyFont="1" applyFill="1" applyBorder="1" applyAlignment="1" applyProtection="1">
      <alignment/>
      <protection/>
    </xf>
    <xf numFmtId="192" fontId="8" fillId="0" borderId="29" xfId="42" applyNumberFormat="1" applyFont="1" applyFill="1" applyBorder="1" applyAlignment="1" applyProtection="1">
      <alignment/>
      <protection/>
    </xf>
    <xf numFmtId="191" fontId="7" fillId="0" borderId="59" xfId="42" applyFont="1" applyFill="1" applyBorder="1" applyAlignment="1" applyProtection="1">
      <alignment/>
      <protection/>
    </xf>
    <xf numFmtId="192" fontId="8" fillId="0" borderId="0" xfId="42" applyNumberFormat="1" applyFont="1" applyFill="1" applyBorder="1" applyAlignment="1" applyProtection="1">
      <alignment/>
      <protection/>
    </xf>
    <xf numFmtId="191" fontId="8" fillId="0" borderId="18" xfId="42" applyFont="1" applyFill="1" applyBorder="1" applyAlignment="1" applyProtection="1">
      <alignment/>
      <protection/>
    </xf>
    <xf numFmtId="191" fontId="8" fillId="0" borderId="45" xfId="42" applyFont="1" applyFill="1" applyBorder="1" applyAlignment="1" applyProtection="1">
      <alignment/>
      <protection/>
    </xf>
    <xf numFmtId="191" fontId="8" fillId="0" borderId="46" xfId="42" applyFont="1" applyFill="1" applyBorder="1" applyAlignment="1" applyProtection="1">
      <alignment/>
      <protection/>
    </xf>
    <xf numFmtId="191" fontId="8" fillId="0" borderId="44" xfId="42" applyFont="1" applyFill="1" applyBorder="1" applyAlignment="1" applyProtection="1">
      <alignment/>
      <protection/>
    </xf>
    <xf numFmtId="192" fontId="8" fillId="0" borderId="18" xfId="42" applyNumberFormat="1" applyFont="1" applyFill="1" applyBorder="1" applyAlignment="1" applyProtection="1">
      <alignment/>
      <protection/>
    </xf>
    <xf numFmtId="191" fontId="7" fillId="0" borderId="66" xfId="42" applyFont="1" applyFill="1" applyBorder="1" applyAlignment="1" applyProtection="1">
      <alignment/>
      <protection/>
    </xf>
    <xf numFmtId="192" fontId="8" fillId="0" borderId="46" xfId="42" applyNumberFormat="1" applyFont="1" applyFill="1" applyBorder="1" applyAlignment="1" applyProtection="1">
      <alignment/>
      <protection/>
    </xf>
    <xf numFmtId="191" fontId="8" fillId="0" borderId="67" xfId="42" applyFont="1" applyFill="1" applyBorder="1" applyAlignment="1" applyProtection="1">
      <alignment/>
      <protection/>
    </xf>
    <xf numFmtId="192" fontId="8" fillId="0" borderId="23" xfId="42" applyNumberFormat="1" applyFont="1" applyFill="1" applyBorder="1" applyAlignment="1" applyProtection="1">
      <alignment/>
      <protection/>
    </xf>
    <xf numFmtId="191" fontId="8" fillId="0" borderId="20" xfId="42" applyFont="1" applyFill="1" applyBorder="1" applyAlignment="1" applyProtection="1">
      <alignment/>
      <protection/>
    </xf>
    <xf numFmtId="191" fontId="7" fillId="0" borderId="68" xfId="42" applyFont="1" applyFill="1" applyBorder="1" applyAlignment="1" applyProtection="1">
      <alignment/>
      <protection/>
    </xf>
    <xf numFmtId="191" fontId="8" fillId="0" borderId="59" xfId="42" applyFont="1" applyFill="1" applyBorder="1" applyAlignment="1" applyProtection="1">
      <alignment/>
      <protection/>
    </xf>
    <xf numFmtId="191" fontId="8" fillId="0" borderId="69" xfId="42" applyFont="1" applyFill="1" applyBorder="1" applyAlignment="1" applyProtection="1">
      <alignment/>
      <protection/>
    </xf>
    <xf numFmtId="191" fontId="8" fillId="0" borderId="70" xfId="42" applyFont="1" applyFill="1" applyBorder="1" applyAlignment="1" applyProtection="1">
      <alignment/>
      <protection/>
    </xf>
    <xf numFmtId="191" fontId="8" fillId="0" borderId="25" xfId="42" applyFont="1" applyFill="1" applyBorder="1" applyAlignment="1" applyProtection="1">
      <alignment/>
      <protection/>
    </xf>
    <xf numFmtId="0" fontId="8" fillId="0" borderId="69" xfId="0" applyFont="1" applyBorder="1" applyAlignment="1">
      <alignment/>
    </xf>
    <xf numFmtId="191" fontId="8" fillId="0" borderId="71" xfId="42" applyFont="1" applyFill="1" applyBorder="1" applyAlignment="1" applyProtection="1">
      <alignment/>
      <protection/>
    </xf>
    <xf numFmtId="0" fontId="8" fillId="0" borderId="72" xfId="0" applyFont="1" applyFill="1" applyBorder="1" applyAlignment="1">
      <alignment/>
    </xf>
    <xf numFmtId="191" fontId="8" fillId="0" borderId="46" xfId="0" applyNumberFormat="1" applyFont="1" applyFill="1" applyBorder="1" applyAlignment="1">
      <alignment/>
    </xf>
    <xf numFmtId="191" fontId="8" fillId="0" borderId="72" xfId="0" applyNumberFormat="1" applyFont="1" applyFill="1" applyBorder="1" applyAlignment="1">
      <alignment/>
    </xf>
    <xf numFmtId="191" fontId="8" fillId="0" borderId="45" xfId="0" applyNumberFormat="1" applyFont="1" applyFill="1" applyBorder="1" applyAlignment="1">
      <alignment/>
    </xf>
    <xf numFmtId="192" fontId="8" fillId="0" borderId="18" xfId="42" applyNumberFormat="1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7" fillId="0" borderId="73" xfId="0" applyFont="1" applyFill="1" applyBorder="1" applyAlignment="1">
      <alignment/>
    </xf>
    <xf numFmtId="0" fontId="8" fillId="0" borderId="74" xfId="0" applyFont="1" applyFill="1" applyBorder="1" applyAlignment="1">
      <alignment/>
    </xf>
    <xf numFmtId="0" fontId="8" fillId="0" borderId="73" xfId="0" applyFont="1" applyFill="1" applyBorder="1" applyAlignment="1">
      <alignment/>
    </xf>
    <xf numFmtId="191" fontId="8" fillId="0" borderId="49" xfId="0" applyNumberFormat="1" applyFont="1" applyFill="1" applyBorder="1" applyAlignment="1">
      <alignment/>
    </xf>
    <xf numFmtId="192" fontId="8" fillId="0" borderId="73" xfId="42" applyNumberFormat="1" applyFont="1" applyFill="1" applyBorder="1" applyAlignment="1">
      <alignment/>
    </xf>
    <xf numFmtId="191" fontId="8" fillId="0" borderId="73" xfId="42" applyFont="1" applyFill="1" applyBorder="1" applyAlignment="1" applyProtection="1">
      <alignment/>
      <protection/>
    </xf>
    <xf numFmtId="192" fontId="8" fillId="0" borderId="72" xfId="42" applyNumberFormat="1" applyFont="1" applyFill="1" applyBorder="1" applyAlignment="1" applyProtection="1">
      <alignment/>
      <protection/>
    </xf>
    <xf numFmtId="191" fontId="8" fillId="0" borderId="72" xfId="42" applyFont="1" applyFill="1" applyBorder="1" applyAlignment="1" applyProtection="1">
      <alignment/>
      <protection/>
    </xf>
    <xf numFmtId="4" fontId="8" fillId="0" borderId="46" xfId="0" applyNumberFormat="1" applyFont="1" applyFill="1" applyBorder="1" applyAlignment="1">
      <alignment/>
    </xf>
    <xf numFmtId="4" fontId="8" fillId="0" borderId="72" xfId="0" applyNumberFormat="1" applyFont="1" applyFill="1" applyBorder="1" applyAlignment="1">
      <alignment/>
    </xf>
    <xf numFmtId="0" fontId="7" fillId="0" borderId="75" xfId="0" applyFont="1" applyFill="1" applyBorder="1" applyAlignment="1">
      <alignment/>
    </xf>
    <xf numFmtId="0" fontId="7" fillId="0" borderId="69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192" fontId="7" fillId="0" borderId="69" xfId="42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/>
    </xf>
    <xf numFmtId="4" fontId="8" fillId="0" borderId="0" xfId="0" applyNumberFormat="1" applyFont="1" applyFill="1" applyAlignment="1">
      <alignment/>
    </xf>
    <xf numFmtId="191" fontId="8" fillId="0" borderId="29" xfId="0" applyNumberFormat="1" applyFont="1" applyFill="1" applyBorder="1" applyAlignment="1">
      <alignment/>
    </xf>
    <xf numFmtId="4" fontId="7" fillId="0" borderId="41" xfId="0" applyNumberFormat="1" applyFont="1" applyFill="1" applyBorder="1" applyAlignment="1">
      <alignment/>
    </xf>
    <xf numFmtId="0" fontId="8" fillId="0" borderId="18" xfId="0" applyFont="1" applyFill="1" applyBorder="1" applyAlignment="1">
      <alignment/>
    </xf>
    <xf numFmtId="191" fontId="8" fillId="0" borderId="18" xfId="0" applyNumberFormat="1" applyFont="1" applyFill="1" applyBorder="1" applyAlignment="1">
      <alignment/>
    </xf>
    <xf numFmtId="4" fontId="7" fillId="0" borderId="42" xfId="0" applyNumberFormat="1" applyFont="1" applyFill="1" applyBorder="1" applyAlignment="1">
      <alignment/>
    </xf>
    <xf numFmtId="0" fontId="8" fillId="0" borderId="77" xfId="0" applyFont="1" applyFill="1" applyBorder="1" applyAlignment="1">
      <alignment/>
    </xf>
    <xf numFmtId="4" fontId="8" fillId="0" borderId="78" xfId="0" applyNumberFormat="1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8" fillId="0" borderId="79" xfId="0" applyFont="1" applyFill="1" applyBorder="1" applyAlignment="1">
      <alignment/>
    </xf>
    <xf numFmtId="4" fontId="7" fillId="0" borderId="80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44" xfId="0" applyFont="1" applyFill="1" applyBorder="1" applyAlignment="1">
      <alignment/>
    </xf>
    <xf numFmtId="0" fontId="8" fillId="0" borderId="81" xfId="0" applyFont="1" applyFill="1" applyBorder="1" applyAlignment="1">
      <alignment/>
    </xf>
    <xf numFmtId="0" fontId="7" fillId="0" borderId="31" xfId="0" applyFont="1" applyFill="1" applyBorder="1" applyAlignment="1">
      <alignment/>
    </xf>
    <xf numFmtId="191" fontId="8" fillId="0" borderId="43" xfId="0" applyNumberFormat="1" applyFont="1" applyFill="1" applyBorder="1" applyAlignment="1">
      <alignment/>
    </xf>
    <xf numFmtId="191" fontId="8" fillId="0" borderId="82" xfId="0" applyNumberFormat="1" applyFont="1" applyFill="1" applyBorder="1" applyAlignment="1">
      <alignment/>
    </xf>
    <xf numFmtId="0" fontId="8" fillId="0" borderId="43" xfId="0" applyFont="1" applyFill="1" applyBorder="1" applyAlignment="1">
      <alignment/>
    </xf>
    <xf numFmtId="0" fontId="12" fillId="0" borderId="83" xfId="0" applyFont="1" applyFill="1" applyBorder="1" applyAlignment="1">
      <alignment horizontal="center" vertical="center"/>
    </xf>
    <xf numFmtId="4" fontId="7" fillId="0" borderId="84" xfId="0" applyNumberFormat="1" applyFont="1" applyFill="1" applyBorder="1" applyAlignment="1">
      <alignment/>
    </xf>
    <xf numFmtId="0" fontId="12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1" fillId="0" borderId="48" xfId="0" applyFont="1" applyBorder="1" applyAlignment="1">
      <alignment/>
    </xf>
    <xf numFmtId="0" fontId="8" fillId="0" borderId="48" xfId="0" applyFont="1" applyBorder="1" applyAlignment="1">
      <alignment/>
    </xf>
    <xf numFmtId="191" fontId="8" fillId="0" borderId="27" xfId="42" applyFont="1" applyFill="1" applyBorder="1" applyAlignment="1" applyProtection="1">
      <alignment/>
      <protection/>
    </xf>
    <xf numFmtId="191" fontId="8" fillId="0" borderId="85" xfId="42" applyFont="1" applyFill="1" applyBorder="1" applyAlignment="1" applyProtection="1">
      <alignment/>
      <protection/>
    </xf>
    <xf numFmtId="191" fontId="8" fillId="0" borderId="48" xfId="42" applyFont="1" applyFill="1" applyBorder="1" applyAlignment="1" applyProtection="1">
      <alignment/>
      <protection/>
    </xf>
    <xf numFmtId="4" fontId="8" fillId="0" borderId="27" xfId="0" applyNumberFormat="1" applyFont="1" applyFill="1" applyBorder="1" applyAlignment="1">
      <alignment/>
    </xf>
    <xf numFmtId="191" fontId="8" fillId="0" borderId="86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91" fontId="8" fillId="0" borderId="0" xfId="0" applyNumberFormat="1" applyFont="1" applyAlignment="1">
      <alignment/>
    </xf>
    <xf numFmtId="191" fontId="8" fillId="0" borderId="25" xfId="0" applyNumberFormat="1" applyFont="1" applyBorder="1" applyAlignment="1">
      <alignment/>
    </xf>
    <xf numFmtId="0" fontId="8" fillId="0" borderId="15" xfId="0" applyFont="1" applyBorder="1" applyAlignment="1">
      <alignment/>
    </xf>
    <xf numFmtId="191" fontId="8" fillId="0" borderId="80" xfId="0" applyNumberFormat="1" applyFont="1" applyBorder="1" applyAlignment="1">
      <alignment/>
    </xf>
    <xf numFmtId="0" fontId="8" fillId="0" borderId="87" xfId="0" applyFont="1" applyFill="1" applyBorder="1" applyAlignment="1">
      <alignment/>
    </xf>
    <xf numFmtId="192" fontId="8" fillId="0" borderId="37" xfId="42" applyNumberFormat="1" applyFont="1" applyFill="1" applyBorder="1" applyAlignment="1" applyProtection="1">
      <alignment/>
      <protection/>
    </xf>
    <xf numFmtId="0" fontId="8" fillId="0" borderId="37" xfId="0" applyFont="1" applyFill="1" applyBorder="1" applyAlignment="1">
      <alignment/>
    </xf>
    <xf numFmtId="192" fontId="8" fillId="0" borderId="18" xfId="42" applyNumberFormat="1" applyFont="1" applyBorder="1" applyAlignment="1">
      <alignment/>
    </xf>
    <xf numFmtId="0" fontId="8" fillId="0" borderId="15" xfId="0" applyFont="1" applyFill="1" applyBorder="1" applyAlignment="1">
      <alignment/>
    </xf>
    <xf numFmtId="191" fontId="8" fillId="0" borderId="15" xfId="0" applyNumberFormat="1" applyFont="1" applyBorder="1" applyAlignment="1">
      <alignment/>
    </xf>
    <xf numFmtId="192" fontId="8" fillId="0" borderId="20" xfId="42" applyNumberFormat="1" applyFont="1" applyBorder="1" applyAlignment="1">
      <alignment/>
    </xf>
    <xf numFmtId="0" fontId="7" fillId="0" borderId="24" xfId="0" applyFont="1" applyBorder="1" applyAlignment="1">
      <alignment horizontal="center"/>
    </xf>
    <xf numFmtId="0" fontId="12" fillId="0" borderId="88" xfId="0" applyFont="1" applyBorder="1" applyAlignment="1">
      <alignment horizontal="center" vertical="center"/>
    </xf>
    <xf numFmtId="191" fontId="7" fillId="0" borderId="89" xfId="0" applyNumberFormat="1" applyFont="1" applyBorder="1" applyAlignment="1">
      <alignment/>
    </xf>
    <xf numFmtId="0" fontId="8" fillId="0" borderId="90" xfId="0" applyFont="1" applyBorder="1" applyAlignment="1">
      <alignment/>
    </xf>
    <xf numFmtId="191" fontId="8" fillId="0" borderId="91" xfId="0" applyNumberFormat="1" applyFont="1" applyBorder="1" applyAlignment="1">
      <alignment/>
    </xf>
    <xf numFmtId="0" fontId="11" fillId="0" borderId="71" xfId="0" applyFont="1" applyBorder="1" applyAlignment="1">
      <alignment/>
    </xf>
    <xf numFmtId="0" fontId="11" fillId="0" borderId="40" xfId="0" applyFont="1" applyBorder="1" applyAlignment="1" quotePrefix="1">
      <alignment/>
    </xf>
    <xf numFmtId="0" fontId="11" fillId="0" borderId="92" xfId="0" applyFont="1" applyBorder="1" applyAlignment="1">
      <alignment horizontal="center"/>
    </xf>
    <xf numFmtId="193" fontId="8" fillId="0" borderId="93" xfId="0" applyNumberFormat="1" applyFont="1" applyBorder="1" applyAlignment="1">
      <alignment/>
    </xf>
    <xf numFmtId="193" fontId="8" fillId="0" borderId="94" xfId="0" applyNumberFormat="1" applyFont="1" applyBorder="1" applyAlignment="1">
      <alignment/>
    </xf>
    <xf numFmtId="193" fontId="8" fillId="0" borderId="47" xfId="0" applyNumberFormat="1" applyFont="1" applyBorder="1" applyAlignment="1">
      <alignment/>
    </xf>
    <xf numFmtId="0" fontId="12" fillId="0" borderId="95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/>
    </xf>
    <xf numFmtId="0" fontId="12" fillId="0" borderId="95" xfId="0" applyFont="1" applyBorder="1" applyAlignment="1">
      <alignment horizontal="center"/>
    </xf>
    <xf numFmtId="0" fontId="12" fillId="0" borderId="97" xfId="0" applyFont="1" applyBorder="1" applyAlignment="1">
      <alignment horizontal="center"/>
    </xf>
    <xf numFmtId="0" fontId="12" fillId="0" borderId="99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191" fontId="7" fillId="0" borderId="0" xfId="42" applyFont="1" applyFill="1" applyBorder="1" applyAlignment="1" applyProtection="1">
      <alignment/>
      <protection/>
    </xf>
    <xf numFmtId="193" fontId="7" fillId="33" borderId="106" xfId="0" applyNumberFormat="1" applyFont="1" applyFill="1" applyBorder="1" applyAlignment="1">
      <alignment/>
    </xf>
    <xf numFmtId="193" fontId="7" fillId="33" borderId="107" xfId="0" applyNumberFormat="1" applyFont="1" applyFill="1" applyBorder="1" applyAlignment="1">
      <alignment/>
    </xf>
    <xf numFmtId="193" fontId="7" fillId="33" borderId="108" xfId="0" applyNumberFormat="1" applyFont="1" applyFill="1" applyBorder="1" applyAlignment="1">
      <alignment/>
    </xf>
    <xf numFmtId="191" fontId="7" fillId="0" borderId="46" xfId="42" applyFont="1" applyFill="1" applyBorder="1" applyAlignment="1" applyProtection="1">
      <alignment/>
      <protection/>
    </xf>
    <xf numFmtId="193" fontId="7" fillId="33" borderId="109" xfId="0" applyNumberFormat="1" applyFont="1" applyFill="1" applyBorder="1" applyAlignment="1">
      <alignment/>
    </xf>
    <xf numFmtId="193" fontId="7" fillId="33" borderId="42" xfId="0" applyNumberFormat="1" applyFont="1" applyFill="1" applyBorder="1" applyAlignment="1">
      <alignment/>
    </xf>
    <xf numFmtId="193" fontId="7" fillId="33" borderId="110" xfId="0" applyNumberFormat="1" applyFont="1" applyFill="1" applyBorder="1" applyAlignment="1">
      <alignment/>
    </xf>
    <xf numFmtId="0" fontId="15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11" fillId="0" borderId="81" xfId="0" applyFont="1" applyBorder="1" applyAlignment="1">
      <alignment/>
    </xf>
    <xf numFmtId="0" fontId="11" fillId="0" borderId="111" xfId="0" applyFont="1" applyBorder="1" applyAlignment="1">
      <alignment/>
    </xf>
    <xf numFmtId="0" fontId="12" fillId="0" borderId="64" xfId="0" applyFont="1" applyBorder="1" applyAlignment="1">
      <alignment horizontal="center"/>
    </xf>
    <xf numFmtId="0" fontId="12" fillId="0" borderId="111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191" fontId="8" fillId="0" borderId="52" xfId="42" applyFont="1" applyBorder="1" applyAlignment="1">
      <alignment/>
    </xf>
    <xf numFmtId="191" fontId="11" fillId="0" borderId="0" xfId="42" applyFont="1" applyBorder="1" applyAlignment="1">
      <alignment/>
    </xf>
    <xf numFmtId="191" fontId="11" fillId="34" borderId="0" xfId="42" applyFont="1" applyFill="1" applyAlignment="1">
      <alignment/>
    </xf>
    <xf numFmtId="0" fontId="8" fillId="0" borderId="20" xfId="0" applyFont="1" applyBorder="1" applyAlignment="1">
      <alignment/>
    </xf>
    <xf numFmtId="0" fontId="8" fillId="0" borderId="31" xfId="0" applyFont="1" applyBorder="1" applyAlignment="1">
      <alignment/>
    </xf>
    <xf numFmtId="191" fontId="8" fillId="0" borderId="49" xfId="42" applyFont="1" applyFill="1" applyBorder="1" applyAlignment="1" applyProtection="1">
      <alignment/>
      <protection/>
    </xf>
    <xf numFmtId="0" fontId="8" fillId="0" borderId="75" xfId="0" applyFont="1" applyBorder="1" applyAlignment="1">
      <alignment/>
    </xf>
    <xf numFmtId="0" fontId="11" fillId="0" borderId="113" xfId="0" applyFont="1" applyBorder="1" applyAlignment="1">
      <alignment/>
    </xf>
    <xf numFmtId="192" fontId="8" fillId="0" borderId="69" xfId="42" applyNumberFormat="1" applyFont="1" applyFill="1" applyBorder="1" applyAlignment="1" applyProtection="1">
      <alignment/>
      <protection/>
    </xf>
    <xf numFmtId="191" fontId="8" fillId="0" borderId="114" xfId="42" applyFont="1" applyFill="1" applyBorder="1" applyAlignment="1" applyProtection="1">
      <alignment/>
      <protection/>
    </xf>
    <xf numFmtId="191" fontId="8" fillId="0" borderId="115" xfId="42" applyFont="1" applyFill="1" applyBorder="1" applyAlignment="1" applyProtection="1">
      <alignment/>
      <protection/>
    </xf>
    <xf numFmtId="0" fontId="11" fillId="0" borderId="112" xfId="0" applyFont="1" applyBorder="1" applyAlignment="1">
      <alignment/>
    </xf>
    <xf numFmtId="191" fontId="8" fillId="0" borderId="37" xfId="42" applyFont="1" applyFill="1" applyBorder="1" applyAlignment="1" applyProtection="1">
      <alignment/>
      <protection/>
    </xf>
    <xf numFmtId="0" fontId="12" fillId="0" borderId="116" xfId="0" applyFont="1" applyBorder="1" applyAlignment="1">
      <alignment horizontal="center" vertical="center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8" fillId="0" borderId="122" xfId="0" applyFont="1" applyBorder="1" applyAlignment="1">
      <alignment/>
    </xf>
    <xf numFmtId="0" fontId="8" fillId="0" borderId="123" xfId="0" applyFont="1" applyBorder="1" applyAlignment="1">
      <alignment/>
    </xf>
    <xf numFmtId="0" fontId="8" fillId="0" borderId="124" xfId="0" applyFont="1" applyBorder="1" applyAlignment="1">
      <alignment/>
    </xf>
    <xf numFmtId="0" fontId="11" fillId="0" borderId="125" xfId="0" applyFont="1" applyBorder="1" applyAlignment="1">
      <alignment horizontal="center"/>
    </xf>
    <xf numFmtId="0" fontId="11" fillId="0" borderId="126" xfId="0" applyFont="1" applyBorder="1" applyAlignment="1">
      <alignment horizontal="center"/>
    </xf>
    <xf numFmtId="0" fontId="11" fillId="0" borderId="127" xfId="0" applyFont="1" applyBorder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12" fillId="0" borderId="6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28" xfId="0" applyFont="1" applyBorder="1" applyAlignment="1">
      <alignment vertical="center"/>
    </xf>
    <xf numFmtId="0" fontId="12" fillId="0" borderId="129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30" xfId="0" applyFont="1" applyBorder="1" applyAlignment="1">
      <alignment vertical="center"/>
    </xf>
    <xf numFmtId="0" fontId="12" fillId="0" borderId="0" xfId="0" applyFont="1" applyAlignment="1">
      <alignment/>
    </xf>
    <xf numFmtId="0" fontId="8" fillId="0" borderId="131" xfId="0" applyFont="1" applyBorder="1" applyAlignment="1">
      <alignment/>
    </xf>
    <xf numFmtId="191" fontId="8" fillId="0" borderId="132" xfId="42" applyFont="1" applyFill="1" applyBorder="1" applyAlignment="1" applyProtection="1">
      <alignment/>
      <protection/>
    </xf>
    <xf numFmtId="191" fontId="8" fillId="0" borderId="133" xfId="42" applyFont="1" applyFill="1" applyBorder="1" applyAlignment="1" applyProtection="1">
      <alignment/>
      <protection/>
    </xf>
    <xf numFmtId="191" fontId="8" fillId="0" borderId="134" xfId="42" applyFont="1" applyFill="1" applyBorder="1" applyAlignment="1" applyProtection="1">
      <alignment/>
      <protection/>
    </xf>
    <xf numFmtId="191" fontId="8" fillId="0" borderId="135" xfId="42" applyFont="1" applyFill="1" applyBorder="1" applyAlignment="1" applyProtection="1">
      <alignment/>
      <protection/>
    </xf>
    <xf numFmtId="192" fontId="8" fillId="0" borderId="132" xfId="42" applyNumberFormat="1" applyFont="1" applyFill="1" applyBorder="1" applyAlignment="1" applyProtection="1">
      <alignment/>
      <protection/>
    </xf>
    <xf numFmtId="191" fontId="8" fillId="0" borderId="136" xfId="42" applyFont="1" applyFill="1" applyBorder="1" applyAlignment="1" applyProtection="1">
      <alignment/>
      <protection/>
    </xf>
    <xf numFmtId="192" fontId="8" fillId="0" borderId="134" xfId="42" applyNumberFormat="1" applyFont="1" applyFill="1" applyBorder="1" applyAlignment="1" applyProtection="1">
      <alignment/>
      <protection/>
    </xf>
    <xf numFmtId="191" fontId="8" fillId="0" borderId="137" xfId="42" applyFont="1" applyFill="1" applyBorder="1" applyAlignment="1" applyProtection="1">
      <alignment/>
      <protection/>
    </xf>
    <xf numFmtId="193" fontId="8" fillId="33" borderId="138" xfId="0" applyNumberFormat="1" applyFont="1" applyFill="1" applyBorder="1" applyAlignment="1">
      <alignment/>
    </xf>
    <xf numFmtId="193" fontId="8" fillId="33" borderId="37" xfId="0" applyNumberFormat="1" applyFont="1" applyFill="1" applyBorder="1" applyAlignment="1">
      <alignment/>
    </xf>
    <xf numFmtId="193" fontId="8" fillId="33" borderId="139" xfId="0" applyNumberFormat="1" applyFont="1" applyFill="1" applyBorder="1" applyAlignment="1">
      <alignment/>
    </xf>
    <xf numFmtId="0" fontId="8" fillId="0" borderId="140" xfId="0" applyFont="1" applyBorder="1" applyAlignment="1">
      <alignment/>
    </xf>
    <xf numFmtId="191" fontId="8" fillId="0" borderId="21" xfId="42" applyFont="1" applyFill="1" applyBorder="1" applyAlignment="1" applyProtection="1">
      <alignment/>
      <protection/>
    </xf>
    <xf numFmtId="191" fontId="8" fillId="0" borderId="77" xfId="42" applyFont="1" applyFill="1" applyBorder="1" applyAlignment="1" applyProtection="1">
      <alignment/>
      <protection/>
    </xf>
    <xf numFmtId="191" fontId="8" fillId="0" borderId="141" xfId="42" applyFont="1" applyFill="1" applyBorder="1" applyAlignment="1" applyProtection="1">
      <alignment/>
      <protection/>
    </xf>
    <xf numFmtId="0" fontId="8" fillId="0" borderId="138" xfId="0" applyFont="1" applyBorder="1" applyAlignment="1">
      <alignment/>
    </xf>
    <xf numFmtId="191" fontId="8" fillId="0" borderId="58" xfId="42" applyFont="1" applyFill="1" applyBorder="1" applyAlignment="1" applyProtection="1">
      <alignment/>
      <protection/>
    </xf>
    <xf numFmtId="191" fontId="8" fillId="0" borderId="139" xfId="42" applyFont="1" applyFill="1" applyBorder="1" applyAlignment="1" applyProtection="1">
      <alignment/>
      <protection/>
    </xf>
    <xf numFmtId="192" fontId="8" fillId="0" borderId="49" xfId="42" applyNumberFormat="1" applyFont="1" applyFill="1" applyBorder="1" applyAlignment="1" applyProtection="1">
      <alignment/>
      <protection/>
    </xf>
    <xf numFmtId="0" fontId="8" fillId="0" borderId="65" xfId="0" applyFont="1" applyBorder="1" applyAlignment="1">
      <alignment/>
    </xf>
    <xf numFmtId="0" fontId="8" fillId="0" borderId="60" xfId="0" applyFont="1" applyBorder="1" applyAlignment="1">
      <alignment/>
    </xf>
    <xf numFmtId="193" fontId="8" fillId="33" borderId="60" xfId="0" applyNumberFormat="1" applyFont="1" applyFill="1" applyBorder="1" applyAlignment="1">
      <alignment/>
    </xf>
    <xf numFmtId="193" fontId="8" fillId="33" borderId="29" xfId="0" applyNumberFormat="1" applyFont="1" applyFill="1" applyBorder="1" applyAlignment="1">
      <alignment/>
    </xf>
    <xf numFmtId="193" fontId="8" fillId="33" borderId="59" xfId="0" applyNumberFormat="1" applyFont="1" applyFill="1" applyBorder="1" applyAlignment="1">
      <alignment/>
    </xf>
    <xf numFmtId="0" fontId="8" fillId="0" borderId="142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143" xfId="0" applyFont="1" applyBorder="1" applyAlignment="1">
      <alignment/>
    </xf>
    <xf numFmtId="191" fontId="11" fillId="0" borderId="18" xfId="42" applyFont="1" applyFill="1" applyBorder="1" applyAlignment="1" applyProtection="1">
      <alignment/>
      <protection/>
    </xf>
    <xf numFmtId="191" fontId="17" fillId="0" borderId="18" xfId="0" applyNumberFormat="1" applyFont="1" applyBorder="1" applyAlignment="1">
      <alignment/>
    </xf>
    <xf numFmtId="0" fontId="17" fillId="0" borderId="45" xfId="0" applyFont="1" applyBorder="1" applyAlignment="1">
      <alignment/>
    </xf>
    <xf numFmtId="0" fontId="17" fillId="0" borderId="18" xfId="0" applyFont="1" applyBorder="1" applyAlignment="1">
      <alignment/>
    </xf>
    <xf numFmtId="191" fontId="17" fillId="0" borderId="45" xfId="0" applyNumberFormat="1" applyFont="1" applyBorder="1" applyAlignment="1">
      <alignment/>
    </xf>
    <xf numFmtId="191" fontId="17" fillId="0" borderId="18" xfId="42" applyFont="1" applyBorder="1" applyAlignment="1">
      <alignment/>
    </xf>
    <xf numFmtId="191" fontId="17" fillId="0" borderId="45" xfId="42" applyFont="1" applyBorder="1" applyAlignment="1">
      <alignment/>
    </xf>
    <xf numFmtId="43" fontId="19" fillId="0" borderId="0" xfId="44" applyNumberFormat="1" applyFont="1" applyAlignment="1">
      <alignment/>
    </xf>
    <xf numFmtId="0" fontId="19" fillId="0" borderId="0" xfId="58" applyFont="1">
      <alignment/>
      <protection/>
    </xf>
    <xf numFmtId="0" fontId="13" fillId="0" borderId="0" xfId="58" applyFont="1">
      <alignment/>
      <protection/>
    </xf>
    <xf numFmtId="2" fontId="8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2" fillId="0" borderId="12" xfId="0" applyNumberFormat="1" applyFont="1" applyBorder="1" applyAlignment="1">
      <alignment horizontal="center"/>
    </xf>
    <xf numFmtId="2" fontId="8" fillId="0" borderId="85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12" fillId="0" borderId="13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2" fontId="10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191" fontId="7" fillId="0" borderId="144" xfId="0" applyNumberFormat="1" applyFont="1" applyBorder="1" applyAlignment="1">
      <alignment/>
    </xf>
    <xf numFmtId="191" fontId="8" fillId="0" borderId="145" xfId="42" applyFont="1" applyFill="1" applyBorder="1" applyAlignment="1" applyProtection="1">
      <alignment/>
      <protection/>
    </xf>
    <xf numFmtId="191" fontId="8" fillId="0" borderId="146" xfId="42" applyFont="1" applyFill="1" applyBorder="1" applyAlignment="1" applyProtection="1">
      <alignment/>
      <protection/>
    </xf>
    <xf numFmtId="192" fontId="8" fillId="0" borderId="146" xfId="42" applyNumberFormat="1" applyFont="1" applyFill="1" applyBorder="1" applyAlignment="1" applyProtection="1">
      <alignment/>
      <protection/>
    </xf>
    <xf numFmtId="191" fontId="8" fillId="0" borderId="52" xfId="42" applyFont="1" applyFill="1" applyBorder="1" applyAlignment="1" applyProtection="1">
      <alignment/>
      <protection/>
    </xf>
    <xf numFmtId="191" fontId="8" fillId="0" borderId="147" xfId="42" applyFont="1" applyFill="1" applyBorder="1" applyAlignment="1" applyProtection="1">
      <alignment/>
      <protection/>
    </xf>
    <xf numFmtId="191" fontId="8" fillId="0" borderId="148" xfId="42" applyFont="1" applyFill="1" applyBorder="1" applyAlignment="1" applyProtection="1">
      <alignment/>
      <protection/>
    </xf>
    <xf numFmtId="191" fontId="8" fillId="0" borderId="149" xfId="42" applyFont="1" applyFill="1" applyBorder="1" applyAlignment="1" applyProtection="1">
      <alignment/>
      <protection/>
    </xf>
    <xf numFmtId="191" fontId="8" fillId="0" borderId="113" xfId="42" applyFont="1" applyFill="1" applyBorder="1" applyAlignment="1" applyProtection="1">
      <alignment/>
      <protection/>
    </xf>
    <xf numFmtId="0" fontId="12" fillId="0" borderId="61" xfId="0" applyFont="1" applyBorder="1" applyAlignment="1">
      <alignment vertical="center"/>
    </xf>
    <xf numFmtId="191" fontId="8" fillId="0" borderId="150" xfId="42" applyFont="1" applyFill="1" applyBorder="1" applyAlignment="1" applyProtection="1">
      <alignment/>
      <protection/>
    </xf>
    <xf numFmtId="191" fontId="8" fillId="0" borderId="79" xfId="42" applyFont="1" applyFill="1" applyBorder="1" applyAlignment="1" applyProtection="1">
      <alignment/>
      <protection/>
    </xf>
    <xf numFmtId="191" fontId="8" fillId="0" borderId="151" xfId="42" applyFont="1" applyFill="1" applyBorder="1" applyAlignment="1" applyProtection="1">
      <alignment/>
      <protection/>
    </xf>
    <xf numFmtId="191" fontId="8" fillId="0" borderId="152" xfId="42" applyFont="1" applyFill="1" applyBorder="1" applyAlignment="1" applyProtection="1">
      <alignment/>
      <protection/>
    </xf>
    <xf numFmtId="191" fontId="8" fillId="0" borderId="153" xfId="42" applyFont="1" applyFill="1" applyBorder="1" applyAlignment="1" applyProtection="1">
      <alignment/>
      <protection/>
    </xf>
    <xf numFmtId="0" fontId="11" fillId="0" borderId="11" xfId="0" applyFont="1" applyBorder="1" applyAlignment="1">
      <alignment/>
    </xf>
    <xf numFmtId="0" fontId="11" fillId="0" borderId="154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75" xfId="0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1" fillId="0" borderId="43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18" xfId="0" applyFont="1" applyBorder="1" applyAlignment="1">
      <alignment/>
    </xf>
    <xf numFmtId="194" fontId="11" fillId="33" borderId="18" xfId="42" applyNumberFormat="1" applyFont="1" applyFill="1" applyBorder="1" applyAlignment="1" applyProtection="1">
      <alignment/>
      <protection/>
    </xf>
    <xf numFmtId="191" fontId="11" fillId="0" borderId="155" xfId="0" applyNumberFormat="1" applyFont="1" applyBorder="1" applyAlignment="1">
      <alignment/>
    </xf>
    <xf numFmtId="191" fontId="11" fillId="0" borderId="156" xfId="42" applyFont="1" applyFill="1" applyBorder="1" applyAlignment="1" applyProtection="1">
      <alignment/>
      <protection/>
    </xf>
    <xf numFmtId="191" fontId="11" fillId="0" borderId="152" xfId="42" applyFont="1" applyFill="1" applyBorder="1" applyAlignment="1" applyProtection="1">
      <alignment/>
      <protection/>
    </xf>
    <xf numFmtId="191" fontId="11" fillId="0" borderId="79" xfId="42" applyFont="1" applyFill="1" applyBorder="1" applyAlignment="1" applyProtection="1">
      <alignment/>
      <protection/>
    </xf>
    <xf numFmtId="194" fontId="11" fillId="0" borderId="0" xfId="42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>
      <alignment/>
    </xf>
    <xf numFmtId="0" fontId="8" fillId="0" borderId="42" xfId="0" applyFont="1" applyBorder="1" applyAlignment="1">
      <alignment/>
    </xf>
    <xf numFmtId="191" fontId="8" fillId="0" borderId="42" xfId="42" applyFont="1" applyFill="1" applyBorder="1" applyAlignment="1" applyProtection="1">
      <alignment/>
      <protection/>
    </xf>
    <xf numFmtId="192" fontId="8" fillId="0" borderId="42" xfId="42" applyNumberFormat="1" applyFont="1" applyFill="1" applyBorder="1" applyAlignment="1" applyProtection="1">
      <alignment/>
      <protection/>
    </xf>
    <xf numFmtId="191" fontId="8" fillId="33" borderId="42" xfId="42" applyFont="1" applyFill="1" applyBorder="1" applyAlignment="1">
      <alignment/>
    </xf>
    <xf numFmtId="0" fontId="8" fillId="33" borderId="42" xfId="0" applyFont="1" applyFill="1" applyBorder="1" applyAlignment="1">
      <alignment/>
    </xf>
    <xf numFmtId="191" fontId="8" fillId="33" borderId="42" xfId="42" applyFont="1" applyFill="1" applyBorder="1" applyAlignment="1" applyProtection="1">
      <alignment/>
      <protection/>
    </xf>
    <xf numFmtId="192" fontId="8" fillId="33" borderId="42" xfId="42" applyNumberFormat="1" applyFont="1" applyFill="1" applyBorder="1" applyAlignment="1" applyProtection="1">
      <alignment/>
      <protection/>
    </xf>
    <xf numFmtId="0" fontId="8" fillId="0" borderId="42" xfId="0" applyFont="1" applyFill="1" applyBorder="1" applyAlignment="1">
      <alignment/>
    </xf>
    <xf numFmtId="0" fontId="7" fillId="0" borderId="42" xfId="0" applyFont="1" applyBorder="1" applyAlignment="1">
      <alignment/>
    </xf>
    <xf numFmtId="4" fontId="8" fillId="0" borderId="42" xfId="0" applyNumberFormat="1" applyFont="1" applyBorder="1" applyAlignment="1">
      <alignment/>
    </xf>
    <xf numFmtId="0" fontId="8" fillId="0" borderId="157" xfId="0" applyFont="1" applyBorder="1" applyAlignment="1">
      <alignment/>
    </xf>
    <xf numFmtId="191" fontId="8" fillId="0" borderId="157" xfId="42" applyFont="1" applyFill="1" applyBorder="1" applyAlignment="1" applyProtection="1">
      <alignment/>
      <protection/>
    </xf>
    <xf numFmtId="192" fontId="16" fillId="0" borderId="157" xfId="42" applyNumberFormat="1" applyFont="1" applyFill="1" applyBorder="1" applyAlignment="1" applyProtection="1">
      <alignment/>
      <protection/>
    </xf>
    <xf numFmtId="191" fontId="8" fillId="0" borderId="157" xfId="0" applyNumberFormat="1" applyFont="1" applyBorder="1" applyAlignment="1">
      <alignment/>
    </xf>
    <xf numFmtId="191" fontId="8" fillId="0" borderId="157" xfId="42" applyFont="1" applyBorder="1" applyAlignment="1">
      <alignment/>
    </xf>
    <xf numFmtId="194" fontId="11" fillId="33" borderId="37" xfId="42" applyNumberFormat="1" applyFont="1" applyFill="1" applyBorder="1" applyAlignment="1" applyProtection="1">
      <alignment/>
      <protection/>
    </xf>
    <xf numFmtId="194" fontId="11" fillId="33" borderId="49" xfId="42" applyNumberFormat="1" applyFont="1" applyFill="1" applyBorder="1" applyAlignment="1" applyProtection="1">
      <alignment/>
      <protection/>
    </xf>
    <xf numFmtId="191" fontId="11" fillId="0" borderId="37" xfId="42" applyFont="1" applyFill="1" applyBorder="1" applyAlignment="1" applyProtection="1">
      <alignment/>
      <protection/>
    </xf>
    <xf numFmtId="191" fontId="19" fillId="0" borderId="18" xfId="42" applyFont="1" applyFill="1" applyBorder="1" applyAlignment="1">
      <alignment/>
    </xf>
    <xf numFmtId="194" fontId="11" fillId="35" borderId="18" xfId="42" applyNumberFormat="1" applyFont="1" applyFill="1" applyBorder="1" applyAlignment="1" applyProtection="1">
      <alignment/>
      <protection/>
    </xf>
    <xf numFmtId="191" fontId="19" fillId="0" borderId="18" xfId="42" applyFont="1" applyFill="1" applyBorder="1" applyAlignment="1">
      <alignment/>
    </xf>
    <xf numFmtId="0" fontId="12" fillId="0" borderId="18" xfId="0" applyFont="1" applyBorder="1" applyAlignment="1">
      <alignment/>
    </xf>
    <xf numFmtId="43" fontId="19" fillId="0" borderId="18" xfId="0" applyNumberFormat="1" applyFont="1" applyBorder="1" applyAlignment="1">
      <alignment/>
    </xf>
    <xf numFmtId="191" fontId="19" fillId="0" borderId="45" xfId="42" applyFont="1" applyFill="1" applyBorder="1" applyAlignment="1">
      <alignment/>
    </xf>
    <xf numFmtId="191" fontId="11" fillId="0" borderId="85" xfId="0" applyNumberFormat="1" applyFont="1" applyBorder="1" applyAlignment="1">
      <alignment/>
    </xf>
    <xf numFmtId="0" fontId="5" fillId="0" borderId="87" xfId="0" applyFont="1" applyBorder="1" applyAlignment="1">
      <alignment/>
    </xf>
    <xf numFmtId="0" fontId="17" fillId="0" borderId="87" xfId="0" applyFont="1" applyBorder="1" applyAlignment="1">
      <alignment/>
    </xf>
    <xf numFmtId="0" fontId="17" fillId="0" borderId="158" xfId="0" applyFont="1" applyBorder="1" applyAlignment="1">
      <alignment/>
    </xf>
    <xf numFmtId="0" fontId="5" fillId="0" borderId="158" xfId="0" applyFont="1" applyBorder="1" applyAlignment="1">
      <alignment/>
    </xf>
    <xf numFmtId="0" fontId="5" fillId="0" borderId="159" xfId="0" applyFont="1" applyBorder="1" applyAlignment="1">
      <alignment/>
    </xf>
    <xf numFmtId="194" fontId="0" fillId="0" borderId="46" xfId="0" applyNumberFormat="1" applyBorder="1" applyAlignment="1">
      <alignment horizontal="right"/>
    </xf>
    <xf numFmtId="194" fontId="0" fillId="33" borderId="18" xfId="0" applyNumberFormat="1" applyFill="1" applyBorder="1" applyAlignment="1">
      <alignment horizontal="right"/>
    </xf>
    <xf numFmtId="194" fontId="0" fillId="35" borderId="18" xfId="0" applyNumberFormat="1" applyFill="1" applyBorder="1" applyAlignment="1">
      <alignment horizontal="right"/>
    </xf>
    <xf numFmtId="194" fontId="0" fillId="33" borderId="46" xfId="0" applyNumberFormat="1" applyFill="1" applyBorder="1" applyAlignment="1">
      <alignment horizontal="right"/>
    </xf>
    <xf numFmtId="194" fontId="5" fillId="0" borderId="46" xfId="0" applyNumberFormat="1" applyFont="1" applyBorder="1" applyAlignment="1">
      <alignment horizontal="right"/>
    </xf>
    <xf numFmtId="194" fontId="5" fillId="0" borderId="18" xfId="0" applyNumberFormat="1" applyFont="1" applyBorder="1" applyAlignment="1">
      <alignment horizontal="right"/>
    </xf>
    <xf numFmtId="0" fontId="12" fillId="0" borderId="39" xfId="0" applyFont="1" applyFill="1" applyBorder="1" applyAlignment="1">
      <alignment/>
    </xf>
    <xf numFmtId="191" fontId="12" fillId="0" borderId="27" xfId="0" applyNumberFormat="1" applyFont="1" applyFill="1" applyBorder="1" applyAlignment="1">
      <alignment/>
    </xf>
    <xf numFmtId="192" fontId="7" fillId="0" borderId="26" xfId="0" applyNumberFormat="1" applyFont="1" applyBorder="1" applyAlignment="1">
      <alignment/>
    </xf>
    <xf numFmtId="191" fontId="7" fillId="0" borderId="26" xfId="0" applyNumberFormat="1" applyFont="1" applyBorder="1" applyAlignment="1">
      <alignment/>
    </xf>
    <xf numFmtId="0" fontId="7" fillId="0" borderId="0" xfId="0" applyFont="1" applyAlignment="1">
      <alignment/>
    </xf>
    <xf numFmtId="191" fontId="7" fillId="0" borderId="48" xfId="0" applyNumberFormat="1" applyFont="1" applyBorder="1" applyAlignment="1">
      <alignment/>
    </xf>
    <xf numFmtId="191" fontId="7" fillId="0" borderId="24" xfId="0" applyNumberFormat="1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15" fillId="0" borderId="0" xfId="0" applyFont="1" applyFill="1" applyAlignment="1">
      <alignment/>
    </xf>
    <xf numFmtId="0" fontId="20" fillId="0" borderId="0" xfId="58">
      <alignment/>
      <protection/>
    </xf>
    <xf numFmtId="199" fontId="19" fillId="0" borderId="0" xfId="44" applyNumberFormat="1" applyFont="1" applyFill="1" applyBorder="1" applyAlignment="1">
      <alignment/>
    </xf>
    <xf numFmtId="0" fontId="19" fillId="0" borderId="0" xfId="58" applyFont="1" applyFill="1" applyBorder="1">
      <alignment/>
      <protection/>
    </xf>
    <xf numFmtId="43" fontId="19" fillId="0" borderId="42" xfId="58" applyNumberFormat="1" applyFont="1" applyFill="1" applyBorder="1" applyAlignment="1">
      <alignment/>
      <protection/>
    </xf>
    <xf numFmtId="199" fontId="19" fillId="0" borderId="42" xfId="44" applyFont="1" applyFill="1" applyBorder="1" applyAlignment="1">
      <alignment/>
    </xf>
    <xf numFmtId="199" fontId="19" fillId="0" borderId="160" xfId="44" applyFont="1" applyFill="1" applyBorder="1" applyAlignment="1">
      <alignment/>
    </xf>
    <xf numFmtId="43" fontId="19" fillId="0" borderId="161" xfId="58" applyNumberFormat="1" applyFont="1" applyFill="1" applyBorder="1" applyAlignment="1">
      <alignment/>
      <protection/>
    </xf>
    <xf numFmtId="43" fontId="18" fillId="0" borderId="91" xfId="58" applyNumberFormat="1" applyFont="1" applyFill="1" applyBorder="1" applyAlignment="1">
      <alignment/>
      <protection/>
    </xf>
    <xf numFmtId="43" fontId="18" fillId="0" borderId="27" xfId="58" applyNumberFormat="1" applyFont="1" applyFill="1" applyBorder="1" applyAlignment="1">
      <alignment/>
      <protection/>
    </xf>
    <xf numFmtId="199" fontId="19" fillId="0" borderId="0" xfId="58" applyNumberFormat="1" applyFont="1" applyFill="1">
      <alignment/>
      <protection/>
    </xf>
    <xf numFmtId="199" fontId="11" fillId="0" borderId="41" xfId="44" applyFont="1" applyFill="1" applyBorder="1" applyAlignment="1">
      <alignment horizontal="right"/>
    </xf>
    <xf numFmtId="43" fontId="11" fillId="0" borderId="41" xfId="58" applyNumberFormat="1" applyFont="1" applyFill="1" applyBorder="1" applyAlignment="1">
      <alignment/>
      <protection/>
    </xf>
    <xf numFmtId="199" fontId="11" fillId="0" borderId="42" xfId="44" applyFont="1" applyFill="1" applyBorder="1" applyAlignment="1">
      <alignment horizontal="right"/>
    </xf>
    <xf numFmtId="43" fontId="11" fillId="0" borderId="42" xfId="58" applyNumberFormat="1" applyFont="1" applyFill="1" applyBorder="1" applyAlignment="1">
      <alignment/>
      <protection/>
    </xf>
    <xf numFmtId="199" fontId="19" fillId="0" borderId="42" xfId="44" applyFont="1" applyFill="1" applyBorder="1" applyAlignment="1">
      <alignment horizontal="right"/>
    </xf>
    <xf numFmtId="0" fontId="19" fillId="0" borderId="0" xfId="58" applyFont="1" applyFill="1">
      <alignment/>
      <protection/>
    </xf>
    <xf numFmtId="43" fontId="18" fillId="0" borderId="0" xfId="44" applyNumberFormat="1" applyFont="1" applyFill="1" applyAlignment="1">
      <alignment/>
    </xf>
    <xf numFmtId="0" fontId="18" fillId="0" borderId="0" xfId="58" applyFont="1" applyFill="1">
      <alignment/>
      <protection/>
    </xf>
    <xf numFmtId="0" fontId="18" fillId="0" borderId="69" xfId="58" applyFont="1" applyFill="1" applyBorder="1" applyAlignment="1">
      <alignment horizontal="center"/>
      <protection/>
    </xf>
    <xf numFmtId="43" fontId="18" fillId="0" borderId="0" xfId="44" applyNumberFormat="1" applyFont="1" applyFill="1" applyAlignment="1">
      <alignment horizontal="center"/>
    </xf>
    <xf numFmtId="0" fontId="18" fillId="0" borderId="0" xfId="58" applyFont="1" applyFill="1" applyAlignment="1">
      <alignment horizontal="center"/>
      <protection/>
    </xf>
    <xf numFmtId="49" fontId="19" fillId="0" borderId="162" xfId="58" applyNumberFormat="1" applyFont="1" applyFill="1" applyBorder="1" applyAlignment="1">
      <alignment horizontal="center"/>
      <protection/>
    </xf>
    <xf numFmtId="0" fontId="19" fillId="0" borderId="163" xfId="58" applyFont="1" applyFill="1" applyBorder="1" applyAlignment="1">
      <alignment/>
      <protection/>
    </xf>
    <xf numFmtId="49" fontId="19" fillId="0" borderId="109" xfId="58" applyNumberFormat="1" applyFont="1" applyFill="1" applyBorder="1" applyAlignment="1">
      <alignment horizontal="center"/>
      <protection/>
    </xf>
    <xf numFmtId="0" fontId="19" fillId="0" borderId="110" xfId="58" applyFont="1" applyFill="1" applyBorder="1" applyAlignment="1">
      <alignment/>
      <protection/>
    </xf>
    <xf numFmtId="49" fontId="11" fillId="0" borderId="109" xfId="58" applyNumberFormat="1" applyFont="1" applyFill="1" applyBorder="1" applyAlignment="1">
      <alignment horizontal="center"/>
      <protection/>
    </xf>
    <xf numFmtId="0" fontId="11" fillId="0" borderId="110" xfId="58" applyFont="1" applyFill="1" applyBorder="1" applyAlignment="1">
      <alignment/>
      <protection/>
    </xf>
    <xf numFmtId="43" fontId="13" fillId="0" borderId="0" xfId="44" applyNumberFormat="1" applyFont="1" applyFill="1" applyAlignment="1">
      <alignment/>
    </xf>
    <xf numFmtId="0" fontId="13" fillId="0" borderId="0" xfId="58" applyFont="1" applyFill="1">
      <alignment/>
      <protection/>
    </xf>
    <xf numFmtId="49" fontId="19" fillId="0" borderId="164" xfId="58" applyNumberFormat="1" applyFont="1" applyFill="1" applyBorder="1" applyAlignment="1">
      <alignment horizontal="center"/>
      <protection/>
    </xf>
    <xf numFmtId="0" fontId="19" fillId="0" borderId="165" xfId="58" applyFont="1" applyFill="1" applyBorder="1" applyAlignment="1">
      <alignment/>
      <protection/>
    </xf>
    <xf numFmtId="43" fontId="18" fillId="0" borderId="0" xfId="44" applyNumberFormat="1" applyFont="1" applyFill="1" applyBorder="1" applyAlignment="1">
      <alignment/>
    </xf>
    <xf numFmtId="43" fontId="19" fillId="0" borderId="0" xfId="44" applyNumberFormat="1" applyFont="1" applyFill="1" applyBorder="1" applyAlignment="1">
      <alignment/>
    </xf>
    <xf numFmtId="43" fontId="19" fillId="0" borderId="0" xfId="58" applyNumberFormat="1" applyFont="1" applyFill="1">
      <alignment/>
      <protection/>
    </xf>
    <xf numFmtId="0" fontId="18" fillId="0" borderId="0" xfId="58" applyFont="1" applyFill="1" applyBorder="1">
      <alignment/>
      <protection/>
    </xf>
    <xf numFmtId="199" fontId="18" fillId="0" borderId="0" xfId="44" applyNumberFormat="1" applyFont="1" applyFill="1" applyBorder="1" applyAlignment="1">
      <alignment/>
    </xf>
    <xf numFmtId="0" fontId="24" fillId="0" borderId="0" xfId="58" applyFont="1" applyFill="1" applyBorder="1">
      <alignment/>
      <protection/>
    </xf>
    <xf numFmtId="0" fontId="19" fillId="0" borderId="0" xfId="58" applyFont="1" applyFill="1" applyBorder="1" applyAlignment="1">
      <alignment vertical="center"/>
      <protection/>
    </xf>
    <xf numFmtId="199" fontId="19" fillId="0" borderId="0" xfId="44" applyNumberFormat="1" applyFont="1" applyFill="1" applyBorder="1" applyAlignment="1">
      <alignment vertical="center"/>
    </xf>
    <xf numFmtId="0" fontId="19" fillId="0" borderId="0" xfId="58" applyFont="1" applyFill="1" applyAlignment="1">
      <alignment vertical="center"/>
      <protection/>
    </xf>
    <xf numFmtId="43" fontId="19" fillId="0" borderId="0" xfId="44" applyNumberFormat="1" applyFont="1" applyFill="1" applyAlignment="1">
      <alignment vertical="center"/>
    </xf>
    <xf numFmtId="199" fontId="25" fillId="0" borderId="0" xfId="44" applyNumberFormat="1" applyFont="1" applyFill="1" applyBorder="1" applyAlignment="1">
      <alignment/>
    </xf>
    <xf numFmtId="4" fontId="19" fillId="0" borderId="0" xfId="58" applyNumberFormat="1" applyFont="1" applyFill="1">
      <alignment/>
      <protection/>
    </xf>
    <xf numFmtId="192" fontId="11" fillId="0" borderId="166" xfId="42" applyNumberFormat="1" applyFont="1" applyFill="1" applyBorder="1" applyAlignment="1" applyProtection="1">
      <alignment/>
      <protection/>
    </xf>
    <xf numFmtId="0" fontId="11" fillId="0" borderId="10" xfId="0" applyFont="1" applyBorder="1" applyAlignment="1">
      <alignment/>
    </xf>
    <xf numFmtId="0" fontId="19" fillId="0" borderId="29" xfId="0" applyFont="1" applyBorder="1" applyAlignment="1">
      <alignment/>
    </xf>
    <xf numFmtId="0" fontId="19" fillId="0" borderId="0" xfId="0" applyFont="1" applyBorder="1" applyAlignment="1">
      <alignment/>
    </xf>
    <xf numFmtId="0" fontId="11" fillId="0" borderId="30" xfId="0" applyFont="1" applyBorder="1" applyAlignment="1">
      <alignment/>
    </xf>
    <xf numFmtId="192" fontId="11" fillId="0" borderId="29" xfId="42" applyNumberFormat="1" applyFont="1" applyFill="1" applyBorder="1" applyAlignment="1" applyProtection="1">
      <alignment/>
      <protection/>
    </xf>
    <xf numFmtId="192" fontId="12" fillId="0" borderId="29" xfId="0" applyNumberFormat="1" applyFont="1" applyBorder="1" applyAlignment="1">
      <alignment/>
    </xf>
    <xf numFmtId="192" fontId="11" fillId="0" borderId="29" xfId="42" applyNumberFormat="1" applyFont="1" applyBorder="1" applyAlignment="1">
      <alignment/>
    </xf>
    <xf numFmtId="192" fontId="11" fillId="0" borderId="0" xfId="42" applyNumberFormat="1" applyFont="1" applyBorder="1" applyAlignment="1">
      <alignment/>
    </xf>
    <xf numFmtId="1" fontId="11" fillId="0" borderId="15" xfId="0" applyNumberFormat="1" applyFont="1" applyBorder="1" applyAlignment="1">
      <alignment/>
    </xf>
    <xf numFmtId="192" fontId="11" fillId="0" borderId="15" xfId="42" applyNumberFormat="1" applyFont="1" applyBorder="1" applyAlignment="1">
      <alignment/>
    </xf>
    <xf numFmtId="192" fontId="11" fillId="0" borderId="17" xfId="42" applyNumberFormat="1" applyFont="1" applyBorder="1" applyAlignment="1">
      <alignment/>
    </xf>
    <xf numFmtId="0" fontId="11" fillId="0" borderId="167" xfId="0" applyFont="1" applyBorder="1" applyAlignment="1">
      <alignment/>
    </xf>
    <xf numFmtId="0" fontId="11" fillId="0" borderId="79" xfId="0" applyFont="1" applyBorder="1" applyAlignment="1">
      <alignment/>
    </xf>
    <xf numFmtId="0" fontId="11" fillId="0" borderId="152" xfId="0" applyFont="1" applyBorder="1" applyAlignment="1">
      <alignment/>
    </xf>
    <xf numFmtId="192" fontId="11" fillId="0" borderId="79" xfId="42" applyNumberFormat="1" applyFont="1" applyFill="1" applyBorder="1" applyAlignment="1" applyProtection="1">
      <alignment/>
      <protection/>
    </xf>
    <xf numFmtId="0" fontId="11" fillId="0" borderId="156" xfId="0" applyFont="1" applyBorder="1" applyAlignment="1">
      <alignment/>
    </xf>
    <xf numFmtId="0" fontId="11" fillId="0" borderId="168" xfId="0" applyFont="1" applyBorder="1" applyAlignment="1">
      <alignment/>
    </xf>
    <xf numFmtId="192" fontId="11" fillId="0" borderId="169" xfId="42" applyNumberFormat="1" applyFont="1" applyFill="1" applyBorder="1" applyAlignment="1" applyProtection="1">
      <alignment/>
      <protection/>
    </xf>
    <xf numFmtId="192" fontId="11" fillId="0" borderId="170" xfId="42" applyNumberFormat="1" applyFont="1" applyFill="1" applyBorder="1" applyAlignment="1" applyProtection="1">
      <alignment/>
      <protection/>
    </xf>
    <xf numFmtId="0" fontId="11" fillId="0" borderId="17" xfId="0" applyFont="1" applyBorder="1" applyAlignment="1">
      <alignment/>
    </xf>
    <xf numFmtId="192" fontId="11" fillId="0" borderId="0" xfId="42" applyNumberFormat="1" applyFont="1" applyFill="1" applyBorder="1" applyAlignment="1" applyProtection="1">
      <alignment/>
      <protection/>
    </xf>
    <xf numFmtId="0" fontId="12" fillId="0" borderId="14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192" fontId="12" fillId="0" borderId="11" xfId="42" applyNumberFormat="1" applyFont="1" applyFill="1" applyBorder="1" applyAlignment="1" applyProtection="1">
      <alignment/>
      <protection/>
    </xf>
    <xf numFmtId="0" fontId="11" fillId="0" borderId="170" xfId="0" applyFont="1" applyBorder="1" applyAlignment="1">
      <alignment/>
    </xf>
    <xf numFmtId="0" fontId="11" fillId="0" borderId="75" xfId="0" applyFont="1" applyBorder="1" applyAlignment="1">
      <alignment/>
    </xf>
    <xf numFmtId="192" fontId="11" fillId="0" borderId="15" xfId="42" applyNumberFormat="1" applyFont="1" applyFill="1" applyBorder="1" applyAlignment="1">
      <alignment/>
    </xf>
    <xf numFmtId="192" fontId="11" fillId="0" borderId="29" xfId="0" applyNumberFormat="1" applyFont="1" applyBorder="1" applyAlignment="1">
      <alignment/>
    </xf>
    <xf numFmtId="1" fontId="11" fillId="0" borderId="29" xfId="42" applyNumberFormat="1" applyFont="1" applyBorder="1" applyAlignment="1">
      <alignment/>
    </xf>
    <xf numFmtId="1" fontId="11" fillId="0" borderId="29" xfId="42" applyNumberFormat="1" applyFont="1" applyBorder="1" applyAlignment="1">
      <alignment horizontal="right"/>
    </xf>
    <xf numFmtId="1" fontId="0" fillId="0" borderId="29" xfId="42" applyNumberFormat="1" applyBorder="1" applyAlignment="1">
      <alignment/>
    </xf>
    <xf numFmtId="0" fontId="11" fillId="0" borderId="171" xfId="0" applyFont="1" applyBorder="1" applyAlignment="1">
      <alignment/>
    </xf>
    <xf numFmtId="0" fontId="11" fillId="0" borderId="172" xfId="0" applyFont="1" applyBorder="1" applyAlignment="1">
      <alignment/>
    </xf>
    <xf numFmtId="0" fontId="11" fillId="0" borderId="32" xfId="0" applyFont="1" applyBorder="1" applyAlignment="1">
      <alignment/>
    </xf>
    <xf numFmtId="191" fontId="18" fillId="0" borderId="0" xfId="42" applyFont="1" applyFill="1" applyBorder="1" applyAlignment="1">
      <alignment/>
    </xf>
    <xf numFmtId="191" fontId="18" fillId="0" borderId="0" xfId="42" applyFont="1" applyFill="1" applyBorder="1" applyAlignment="1">
      <alignment horizontal="center"/>
    </xf>
    <xf numFmtId="191" fontId="18" fillId="0" borderId="69" xfId="42" applyFont="1" applyFill="1" applyBorder="1" applyAlignment="1">
      <alignment/>
    </xf>
    <xf numFmtId="191" fontId="18" fillId="0" borderId="173" xfId="42" applyFont="1" applyFill="1" applyBorder="1" applyAlignment="1">
      <alignment horizontal="center" vertical="center"/>
    </xf>
    <xf numFmtId="191" fontId="18" fillId="0" borderId="174" xfId="42" applyFont="1" applyFill="1" applyBorder="1" applyAlignment="1">
      <alignment horizontal="center"/>
    </xf>
    <xf numFmtId="191" fontId="18" fillId="0" borderId="38" xfId="42" applyFont="1" applyFill="1" applyBorder="1" applyAlignment="1">
      <alignment horizontal="center"/>
    </xf>
    <xf numFmtId="191" fontId="18" fillId="0" borderId="152" xfId="42" applyFont="1" applyFill="1" applyBorder="1" applyAlignment="1">
      <alignment horizontal="center"/>
    </xf>
    <xf numFmtId="191" fontId="18" fillId="0" borderId="93" xfId="42" applyFont="1" applyFill="1" applyBorder="1" applyAlignment="1">
      <alignment horizontal="center"/>
    </xf>
    <xf numFmtId="191" fontId="18" fillId="0" borderId="47" xfId="42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68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191" fontId="11" fillId="0" borderId="46" xfId="42" applyFont="1" applyFill="1" applyBorder="1" applyAlignment="1" applyProtection="1">
      <alignment/>
      <protection/>
    </xf>
    <xf numFmtId="191" fontId="11" fillId="0" borderId="44" xfId="42" applyFont="1" applyFill="1" applyBorder="1" applyAlignment="1" applyProtection="1">
      <alignment/>
      <protection/>
    </xf>
    <xf numFmtId="191" fontId="11" fillId="0" borderId="45" xfId="42" applyFont="1" applyFill="1" applyBorder="1" applyAlignment="1" applyProtection="1">
      <alignment/>
      <protection/>
    </xf>
    <xf numFmtId="191" fontId="11" fillId="0" borderId="175" xfId="42" applyFont="1" applyFill="1" applyBorder="1" applyAlignment="1" applyProtection="1">
      <alignment/>
      <protection/>
    </xf>
    <xf numFmtId="191" fontId="11" fillId="0" borderId="31" xfId="42" applyFont="1" applyFill="1" applyBorder="1" applyAlignment="1" applyProtection="1">
      <alignment/>
      <protection/>
    </xf>
    <xf numFmtId="191" fontId="11" fillId="0" borderId="43" xfId="42" applyFont="1" applyFill="1" applyBorder="1" applyAlignment="1" applyProtection="1">
      <alignment/>
      <protection/>
    </xf>
    <xf numFmtId="191" fontId="11" fillId="0" borderId="168" xfId="42" applyFont="1" applyFill="1" applyBorder="1" applyAlignment="1" applyProtection="1">
      <alignment/>
      <protection/>
    </xf>
    <xf numFmtId="0" fontId="11" fillId="0" borderId="20" xfId="0" applyFont="1" applyFill="1" applyBorder="1" applyAlignment="1">
      <alignment/>
    </xf>
    <xf numFmtId="0" fontId="11" fillId="0" borderId="19" xfId="0" applyFont="1" applyFill="1" applyBorder="1" applyAlignment="1">
      <alignment/>
    </xf>
    <xf numFmtId="191" fontId="11" fillId="0" borderId="23" xfId="42" applyFont="1" applyFill="1" applyBorder="1" applyAlignment="1" applyProtection="1">
      <alignment/>
      <protection/>
    </xf>
    <xf numFmtId="191" fontId="11" fillId="0" borderId="20" xfId="42" applyFont="1" applyFill="1" applyBorder="1" applyAlignment="1" applyProtection="1">
      <alignment/>
      <protection/>
    </xf>
    <xf numFmtId="191" fontId="11" fillId="0" borderId="77" xfId="42" applyFont="1" applyFill="1" applyBorder="1" applyAlignment="1" applyProtection="1">
      <alignment/>
      <protection/>
    </xf>
    <xf numFmtId="191" fontId="11" fillId="0" borderId="0" xfId="0" applyNumberFormat="1" applyFont="1" applyAlignment="1">
      <alignment/>
    </xf>
    <xf numFmtId="0" fontId="63" fillId="0" borderId="0" xfId="0" applyFont="1" applyFill="1" applyAlignment="1">
      <alignment vertical="center"/>
    </xf>
    <xf numFmtId="191" fontId="8" fillId="0" borderId="176" xfId="0" applyNumberFormat="1" applyFont="1" applyFill="1" applyBorder="1" applyAlignment="1">
      <alignment/>
    </xf>
    <xf numFmtId="191" fontId="8" fillId="0" borderId="114" xfId="0" applyNumberFormat="1" applyFont="1" applyFill="1" applyBorder="1" applyAlignment="1">
      <alignment/>
    </xf>
    <xf numFmtId="4" fontId="8" fillId="0" borderId="177" xfId="0" applyNumberFormat="1" applyFont="1" applyFill="1" applyBorder="1" applyAlignment="1">
      <alignment/>
    </xf>
    <xf numFmtId="4" fontId="8" fillId="0" borderId="115" xfId="0" applyNumberFormat="1" applyFont="1" applyFill="1" applyBorder="1" applyAlignment="1">
      <alignment/>
    </xf>
    <xf numFmtId="4" fontId="8" fillId="0" borderId="178" xfId="0" applyNumberFormat="1" applyFont="1" applyFill="1" applyBorder="1" applyAlignment="1">
      <alignment/>
    </xf>
    <xf numFmtId="4" fontId="8" fillId="0" borderId="179" xfId="0" applyNumberFormat="1" applyFont="1" applyFill="1" applyBorder="1" applyAlignment="1">
      <alignment/>
    </xf>
    <xf numFmtId="191" fontId="8" fillId="0" borderId="38" xfId="42" applyFont="1" applyFill="1" applyBorder="1" applyAlignment="1">
      <alignment/>
    </xf>
    <xf numFmtId="191" fontId="8" fillId="0" borderId="72" xfId="42" applyFont="1" applyFill="1" applyBorder="1" applyAlignment="1">
      <alignment/>
    </xf>
    <xf numFmtId="191" fontId="8" fillId="0" borderId="180" xfId="42" applyFont="1" applyFill="1" applyBorder="1" applyAlignment="1">
      <alignment/>
    </xf>
    <xf numFmtId="191" fontId="8" fillId="0" borderId="42" xfId="42" applyFont="1" applyFill="1" applyBorder="1" applyAlignment="1">
      <alignment/>
    </xf>
    <xf numFmtId="191" fontId="8" fillId="0" borderId="157" xfId="42" applyFont="1" applyFill="1" applyBorder="1" applyAlignment="1">
      <alignment/>
    </xf>
    <xf numFmtId="191" fontId="8" fillId="0" borderId="47" xfId="42" applyFont="1" applyFill="1" applyBorder="1" applyAlignment="1">
      <alignment/>
    </xf>
    <xf numFmtId="191" fontId="8" fillId="0" borderId="18" xfId="42" applyFont="1" applyFill="1" applyBorder="1" applyAlignment="1">
      <alignment/>
    </xf>
    <xf numFmtId="191" fontId="8" fillId="0" borderId="115" xfId="42" applyFont="1" applyFill="1" applyBorder="1" applyAlignment="1">
      <alignment/>
    </xf>
    <xf numFmtId="0" fontId="11" fillId="0" borderId="154" xfId="0" applyFont="1" applyFill="1" applyBorder="1" applyAlignment="1">
      <alignment/>
    </xf>
    <xf numFmtId="0" fontId="11" fillId="0" borderId="173" xfId="0" applyFont="1" applyFill="1" applyBorder="1" applyAlignment="1">
      <alignment/>
    </xf>
    <xf numFmtId="3" fontId="12" fillId="0" borderId="154" xfId="0" applyNumberFormat="1" applyFont="1" applyFill="1" applyBorder="1" applyAlignment="1">
      <alignment/>
    </xf>
    <xf numFmtId="0" fontId="11" fillId="0" borderId="181" xfId="0" applyFont="1" applyFill="1" applyBorder="1" applyAlignment="1">
      <alignment/>
    </xf>
    <xf numFmtId="0" fontId="11" fillId="0" borderId="79" xfId="0" applyFont="1" applyFill="1" applyBorder="1" applyAlignment="1">
      <alignment/>
    </xf>
    <xf numFmtId="0" fontId="11" fillId="0" borderId="152" xfId="0" applyFont="1" applyFill="1" applyBorder="1" applyAlignment="1">
      <alignment/>
    </xf>
    <xf numFmtId="192" fontId="12" fillId="0" borderId="79" xfId="42" applyNumberFormat="1" applyFont="1" applyFill="1" applyBorder="1" applyAlignment="1" applyProtection="1">
      <alignment/>
      <protection/>
    </xf>
    <xf numFmtId="0" fontId="11" fillId="0" borderId="167" xfId="0" applyFont="1" applyFill="1" applyBorder="1" applyAlignment="1">
      <alignment/>
    </xf>
    <xf numFmtId="192" fontId="11" fillId="0" borderId="43" xfId="42" applyNumberFormat="1" applyFont="1" applyFill="1" applyBorder="1" applyAlignment="1" applyProtection="1">
      <alignment/>
      <protection/>
    </xf>
    <xf numFmtId="192" fontId="11" fillId="0" borderId="152" xfId="42" applyNumberFormat="1" applyFont="1" applyFill="1" applyBorder="1" applyAlignment="1" applyProtection="1">
      <alignment/>
      <protection/>
    </xf>
    <xf numFmtId="192" fontId="11" fillId="0" borderId="173" xfId="42" applyNumberFormat="1" applyFont="1" applyFill="1" applyBorder="1" applyAlignment="1" applyProtection="1">
      <alignment/>
      <protection/>
    </xf>
    <xf numFmtId="192" fontId="11" fillId="0" borderId="29" xfId="42" applyNumberFormat="1" applyFont="1" applyFill="1" applyBorder="1" applyAlignment="1">
      <alignment horizontal="right"/>
    </xf>
    <xf numFmtId="3" fontId="11" fillId="0" borderId="29" xfId="0" applyNumberFormat="1" applyFont="1" applyFill="1" applyBorder="1" applyAlignment="1">
      <alignment/>
    </xf>
    <xf numFmtId="0" fontId="20" fillId="0" borderId="0" xfId="58" applyBorder="1">
      <alignment/>
      <protection/>
    </xf>
    <xf numFmtId="199" fontId="19" fillId="0" borderId="0" xfId="58" applyNumberFormat="1" applyFont="1" applyFill="1" applyBorder="1">
      <alignment/>
      <protection/>
    </xf>
    <xf numFmtId="199" fontId="19" fillId="0" borderId="0" xfId="44" applyFont="1" applyFill="1" applyBorder="1" applyAlignment="1">
      <alignment/>
    </xf>
    <xf numFmtId="0" fontId="19" fillId="0" borderId="0" xfId="58" applyFont="1" applyFill="1" applyBorder="1" applyAlignment="1">
      <alignment wrapText="1"/>
      <protection/>
    </xf>
    <xf numFmtId="199" fontId="19" fillId="0" borderId="0" xfId="44" applyFont="1" applyFill="1" applyBorder="1" applyAlignment="1">
      <alignment horizontal="right" wrapText="1"/>
    </xf>
    <xf numFmtId="199" fontId="19" fillId="0" borderId="0" xfId="44" applyFont="1" applyFill="1" applyBorder="1" applyAlignment="1">
      <alignment horizontal="right"/>
    </xf>
    <xf numFmtId="199" fontId="19" fillId="0" borderId="152" xfId="44" applyFont="1" applyFill="1" applyBorder="1" applyAlignment="1">
      <alignment/>
    </xf>
    <xf numFmtId="199" fontId="19" fillId="0" borderId="152" xfId="58" applyNumberFormat="1" applyFont="1" applyFill="1" applyBorder="1">
      <alignment/>
      <protection/>
    </xf>
    <xf numFmtId="43" fontId="11" fillId="0" borderId="152" xfId="44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2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191" fontId="8" fillId="0" borderId="0" xfId="0" applyNumberFormat="1" applyFont="1" applyBorder="1" applyAlignment="1">
      <alignment/>
    </xf>
    <xf numFmtId="4" fontId="7" fillId="0" borderId="157" xfId="0" applyNumberFormat="1" applyFont="1" applyFill="1" applyBorder="1" applyAlignment="1">
      <alignment/>
    </xf>
    <xf numFmtId="4" fontId="7" fillId="0" borderId="72" xfId="0" applyNumberFormat="1" applyFont="1" applyFill="1" applyBorder="1" applyAlignment="1">
      <alignment/>
    </xf>
    <xf numFmtId="191" fontId="8" fillId="0" borderId="114" xfId="42" applyFont="1" applyFill="1" applyBorder="1" applyAlignment="1">
      <alignment/>
    </xf>
    <xf numFmtId="4" fontId="7" fillId="0" borderId="180" xfId="0" applyNumberFormat="1" applyFont="1" applyFill="1" applyBorder="1" applyAlignment="1">
      <alignment/>
    </xf>
    <xf numFmtId="0" fontId="11" fillId="0" borderId="75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11" fillId="0" borderId="75" xfId="0" applyNumberFormat="1" applyFont="1" applyFill="1" applyBorder="1" applyAlignment="1">
      <alignment/>
    </xf>
    <xf numFmtId="192" fontId="11" fillId="0" borderId="57" xfId="42" applyNumberFormat="1" applyFont="1" applyFill="1" applyBorder="1" applyAlignment="1" applyProtection="1">
      <alignment/>
      <protection/>
    </xf>
    <xf numFmtId="0" fontId="11" fillId="0" borderId="57" xfId="0" applyFont="1" applyFill="1" applyBorder="1" applyAlignment="1">
      <alignment/>
    </xf>
    <xf numFmtId="191" fontId="11" fillId="0" borderId="57" xfId="42" applyFont="1" applyFill="1" applyBorder="1" applyAlignment="1" applyProtection="1">
      <alignment/>
      <protection/>
    </xf>
    <xf numFmtId="0" fontId="8" fillId="0" borderId="39" xfId="0" applyFont="1" applyFill="1" applyBorder="1" applyAlignment="1">
      <alignment/>
    </xf>
    <xf numFmtId="192" fontId="8" fillId="0" borderId="39" xfId="42" applyNumberFormat="1" applyFont="1" applyFill="1" applyBorder="1" applyAlignment="1" applyProtection="1">
      <alignment/>
      <protection/>
    </xf>
    <xf numFmtId="191" fontId="8" fillId="0" borderId="39" xfId="42" applyFont="1" applyFill="1" applyBorder="1" applyAlignment="1" applyProtection="1">
      <alignment/>
      <protection/>
    </xf>
    <xf numFmtId="0" fontId="8" fillId="0" borderId="57" xfId="0" applyFont="1" applyFill="1" applyBorder="1" applyAlignment="1">
      <alignment/>
    </xf>
    <xf numFmtId="191" fontId="8" fillId="0" borderId="57" xfId="0" applyNumberFormat="1" applyFont="1" applyFill="1" applyBorder="1" applyAlignment="1">
      <alignment/>
    </xf>
    <xf numFmtId="0" fontId="8" fillId="0" borderId="49" xfId="0" applyFont="1" applyFill="1" applyBorder="1" applyAlignment="1">
      <alignment/>
    </xf>
    <xf numFmtId="191" fontId="8" fillId="0" borderId="39" xfId="0" applyNumberFormat="1" applyFont="1" applyFill="1" applyBorder="1" applyAlignment="1">
      <alignment/>
    </xf>
    <xf numFmtId="192" fontId="8" fillId="0" borderId="52" xfId="42" applyNumberFormat="1" applyFont="1" applyFill="1" applyBorder="1" applyAlignment="1" applyProtection="1">
      <alignment/>
      <protection/>
    </xf>
    <xf numFmtId="0" fontId="8" fillId="0" borderId="51" xfId="0" applyFont="1" applyFill="1" applyBorder="1" applyAlignment="1">
      <alignment/>
    </xf>
    <xf numFmtId="192" fontId="8" fillId="0" borderId="52" xfId="42" applyNumberFormat="1" applyFont="1" applyFill="1" applyBorder="1" applyAlignment="1">
      <alignment/>
    </xf>
    <xf numFmtId="192" fontId="11" fillId="0" borderId="45" xfId="42" applyNumberFormat="1" applyFont="1" applyFill="1" applyBorder="1" applyAlignment="1" applyProtection="1">
      <alignment/>
      <protection/>
    </xf>
    <xf numFmtId="192" fontId="11" fillId="33" borderId="45" xfId="42" applyNumberFormat="1" applyFont="1" applyFill="1" applyBorder="1" applyAlignment="1" applyProtection="1">
      <alignment/>
      <protection/>
    </xf>
    <xf numFmtId="192" fontId="11" fillId="0" borderId="45" xfId="42" applyNumberFormat="1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91" fontId="11" fillId="0" borderId="0" xfId="42" applyFont="1" applyFill="1" applyBorder="1" applyAlignment="1">
      <alignment/>
    </xf>
    <xf numFmtId="0" fontId="8" fillId="0" borderId="0" xfId="0" applyFont="1" applyFill="1" applyBorder="1" applyAlignment="1">
      <alignment/>
    </xf>
    <xf numFmtId="192" fontId="11" fillId="0" borderId="79" xfId="42" applyNumberFormat="1" applyFont="1" applyFill="1" applyBorder="1" applyAlignment="1">
      <alignment/>
    </xf>
    <xf numFmtId="192" fontId="12" fillId="0" borderId="29" xfId="0" applyNumberFormat="1" applyFont="1" applyFill="1" applyBorder="1" applyAlignment="1">
      <alignment/>
    </xf>
    <xf numFmtId="0" fontId="11" fillId="0" borderId="169" xfId="0" applyFont="1" applyFill="1" applyBorder="1" applyAlignment="1">
      <alignment/>
    </xf>
    <xf numFmtId="191" fontId="8" fillId="0" borderId="182" xfId="0" applyNumberFormat="1" applyFont="1" applyFill="1" applyBorder="1" applyAlignment="1">
      <alignment/>
    </xf>
    <xf numFmtId="0" fontId="8" fillId="36" borderId="44" xfId="0" applyFont="1" applyFill="1" applyBorder="1" applyAlignment="1">
      <alignment/>
    </xf>
    <xf numFmtId="192" fontId="11" fillId="0" borderId="43" xfId="42" applyNumberFormat="1" applyFont="1" applyBorder="1" applyAlignment="1">
      <alignment/>
    </xf>
    <xf numFmtId="191" fontId="8" fillId="0" borderId="182" xfId="42" applyFont="1" applyBorder="1" applyAlignment="1">
      <alignment/>
    </xf>
    <xf numFmtId="191" fontId="8" fillId="0" borderId="0" xfId="42" applyFont="1" applyAlignment="1">
      <alignment/>
    </xf>
    <xf numFmtId="191" fontId="8" fillId="0" borderId="30" xfId="42" applyFont="1" applyBorder="1" applyAlignment="1">
      <alignment/>
    </xf>
    <xf numFmtId="0" fontId="11" fillId="0" borderId="51" xfId="0" applyFont="1" applyBorder="1" applyAlignment="1">
      <alignment/>
    </xf>
    <xf numFmtId="0" fontId="12" fillId="0" borderId="183" xfId="0" applyFont="1" applyBorder="1" applyAlignment="1">
      <alignment/>
    </xf>
    <xf numFmtId="191" fontId="7" fillId="0" borderId="48" xfId="42" applyFont="1" applyFill="1" applyBorder="1" applyAlignment="1" applyProtection="1">
      <alignment/>
      <protection/>
    </xf>
    <xf numFmtId="0" fontId="11" fillId="0" borderId="184" xfId="0" applyFont="1" applyBorder="1" applyAlignment="1">
      <alignment/>
    </xf>
    <xf numFmtId="191" fontId="16" fillId="0" borderId="42" xfId="42" applyFont="1" applyFill="1" applyBorder="1" applyAlignment="1" applyProtection="1">
      <alignment/>
      <protection/>
    </xf>
    <xf numFmtId="0" fontId="8" fillId="0" borderId="64" xfId="0" applyFont="1" applyBorder="1" applyAlignment="1">
      <alignment/>
    </xf>
    <xf numFmtId="0" fontId="7" fillId="0" borderId="111" xfId="0" applyFont="1" applyBorder="1" applyAlignment="1">
      <alignment/>
    </xf>
    <xf numFmtId="0" fontId="8" fillId="0" borderId="111" xfId="0" applyFont="1" applyBorder="1" applyAlignment="1">
      <alignment/>
    </xf>
    <xf numFmtId="0" fontId="8" fillId="0" borderId="185" xfId="0" applyFont="1" applyBorder="1" applyAlignment="1">
      <alignment/>
    </xf>
    <xf numFmtId="191" fontId="8" fillId="0" borderId="111" xfId="42" applyFont="1" applyBorder="1" applyAlignment="1">
      <alignment/>
    </xf>
    <xf numFmtId="0" fontId="7" fillId="0" borderId="64" xfId="0" applyFont="1" applyBorder="1" applyAlignment="1">
      <alignment horizontal="center"/>
    </xf>
    <xf numFmtId="0" fontId="7" fillId="0" borderId="111" xfId="0" applyFont="1" applyBorder="1" applyAlignment="1">
      <alignment horizontal="center"/>
    </xf>
    <xf numFmtId="0" fontId="7" fillId="0" borderId="112" xfId="0" applyFont="1" applyBorder="1" applyAlignment="1">
      <alignment horizontal="center"/>
    </xf>
    <xf numFmtId="0" fontId="8" fillId="0" borderId="98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95" xfId="0" applyFont="1" applyBorder="1" applyAlignment="1">
      <alignment horizontal="center"/>
    </xf>
    <xf numFmtId="0" fontId="7" fillId="0" borderId="186" xfId="0" applyFont="1" applyBorder="1" applyAlignment="1">
      <alignment horizontal="center"/>
    </xf>
    <xf numFmtId="0" fontId="7" fillId="0" borderId="116" xfId="0" applyFont="1" applyBorder="1" applyAlignment="1">
      <alignment horizontal="center"/>
    </xf>
    <xf numFmtId="0" fontId="7" fillId="0" borderId="187" xfId="0" applyFont="1" applyBorder="1" applyAlignment="1">
      <alignment horizontal="center"/>
    </xf>
    <xf numFmtId="0" fontId="8" fillId="0" borderId="188" xfId="0" applyFont="1" applyBorder="1" applyAlignment="1">
      <alignment horizontal="center"/>
    </xf>
    <xf numFmtId="191" fontId="8" fillId="0" borderId="98" xfId="42" applyFont="1" applyBorder="1" applyAlignment="1">
      <alignment horizontal="center"/>
    </xf>
    <xf numFmtId="0" fontId="8" fillId="0" borderId="97" xfId="0" applyFont="1" applyBorder="1" applyAlignment="1">
      <alignment horizontal="center"/>
    </xf>
    <xf numFmtId="0" fontId="7" fillId="0" borderId="98" xfId="0" applyFont="1" applyBorder="1" applyAlignment="1">
      <alignment horizontal="center"/>
    </xf>
    <xf numFmtId="0" fontId="7" fillId="0" borderId="97" xfId="0" applyFont="1" applyBorder="1" applyAlignment="1">
      <alignment horizontal="center"/>
    </xf>
    <xf numFmtId="0" fontId="8" fillId="0" borderId="18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90" xfId="0" applyFont="1" applyBorder="1" applyAlignment="1">
      <alignment horizontal="center"/>
    </xf>
    <xf numFmtId="0" fontId="8" fillId="0" borderId="191" xfId="0" applyFont="1" applyBorder="1" applyAlignment="1">
      <alignment horizontal="center"/>
    </xf>
    <xf numFmtId="191" fontId="8" fillId="0" borderId="189" xfId="42" applyFont="1" applyBorder="1" applyAlignment="1">
      <alignment horizontal="center"/>
    </xf>
    <xf numFmtId="0" fontId="8" fillId="0" borderId="121" xfId="0" applyFont="1" applyBorder="1" applyAlignment="1">
      <alignment horizontal="center"/>
    </xf>
    <xf numFmtId="0" fontId="7" fillId="0" borderId="18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21" xfId="0" applyFont="1" applyBorder="1" applyAlignment="1">
      <alignment horizontal="center"/>
    </xf>
    <xf numFmtId="0" fontId="8" fillId="0" borderId="192" xfId="0" applyFont="1" applyBorder="1" applyAlignment="1">
      <alignment/>
    </xf>
    <xf numFmtId="0" fontId="8" fillId="0" borderId="118" xfId="0" applyFont="1" applyBorder="1" applyAlignment="1">
      <alignment/>
    </xf>
    <xf numFmtId="0" fontId="8" fillId="0" borderId="119" xfId="0" applyFont="1" applyBorder="1" applyAlignment="1">
      <alignment/>
    </xf>
    <xf numFmtId="0" fontId="8" fillId="0" borderId="120" xfId="0" applyFont="1" applyBorder="1" applyAlignment="1">
      <alignment/>
    </xf>
    <xf numFmtId="0" fontId="8" fillId="0" borderId="193" xfId="0" applyFont="1" applyBorder="1" applyAlignment="1">
      <alignment/>
    </xf>
    <xf numFmtId="0" fontId="8" fillId="0" borderId="194" xfId="0" applyFont="1" applyBorder="1" applyAlignment="1">
      <alignment/>
    </xf>
    <xf numFmtId="0" fontId="8" fillId="0" borderId="195" xfId="0" applyFont="1" applyBorder="1" applyAlignment="1">
      <alignment/>
    </xf>
    <xf numFmtId="191" fontId="8" fillId="0" borderId="192" xfId="42" applyFont="1" applyBorder="1" applyAlignment="1">
      <alignment/>
    </xf>
    <xf numFmtId="0" fontId="8" fillId="0" borderId="196" xfId="0" applyFont="1" applyBorder="1" applyAlignment="1">
      <alignment/>
    </xf>
    <xf numFmtId="0" fontId="7" fillId="0" borderId="192" xfId="0" applyFont="1" applyBorder="1" applyAlignment="1">
      <alignment horizontal="center"/>
    </xf>
    <xf numFmtId="0" fontId="7" fillId="0" borderId="118" xfId="0" applyFont="1" applyBorder="1" applyAlignment="1">
      <alignment horizontal="center"/>
    </xf>
    <xf numFmtId="0" fontId="7" fillId="0" borderId="196" xfId="0" applyFont="1" applyBorder="1" applyAlignment="1">
      <alignment horizontal="center"/>
    </xf>
    <xf numFmtId="0" fontId="7" fillId="0" borderId="197" xfId="0" applyFont="1" applyBorder="1" applyAlignment="1">
      <alignment/>
    </xf>
    <xf numFmtId="0" fontId="8" fillId="0" borderId="197" xfId="0" applyFont="1" applyBorder="1" applyAlignment="1">
      <alignment/>
    </xf>
    <xf numFmtId="191" fontId="8" fillId="0" borderId="197" xfId="42" applyFont="1" applyBorder="1" applyAlignment="1">
      <alignment/>
    </xf>
    <xf numFmtId="0" fontId="8" fillId="0" borderId="198" xfId="0" applyFont="1" applyBorder="1" applyAlignment="1">
      <alignment/>
    </xf>
    <xf numFmtId="0" fontId="8" fillId="33" borderId="0" xfId="0" applyFont="1" applyFill="1" applyAlignment="1">
      <alignment/>
    </xf>
    <xf numFmtId="0" fontId="8" fillId="0" borderId="199" xfId="0" applyFont="1" applyBorder="1" applyAlignment="1">
      <alignment/>
    </xf>
    <xf numFmtId="194" fontId="8" fillId="33" borderId="200" xfId="0" applyNumberFormat="1" applyFont="1" applyFill="1" applyBorder="1" applyAlignment="1">
      <alignment horizontal="right"/>
    </xf>
    <xf numFmtId="191" fontId="8" fillId="33" borderId="200" xfId="42" applyFont="1" applyFill="1" applyBorder="1" applyAlignment="1">
      <alignment horizontal="right"/>
    </xf>
    <xf numFmtId="0" fontId="11" fillId="33" borderId="201" xfId="0" applyFont="1" applyFill="1" applyBorder="1" applyAlignment="1">
      <alignment horizontal="right"/>
    </xf>
    <xf numFmtId="191" fontId="8" fillId="0" borderId="109" xfId="42" applyFont="1" applyFill="1" applyBorder="1" applyAlignment="1" applyProtection="1">
      <alignment/>
      <protection/>
    </xf>
    <xf numFmtId="191" fontId="8" fillId="0" borderId="109" xfId="0" applyNumberFormat="1" applyFont="1" applyBorder="1" applyAlignment="1">
      <alignment/>
    </xf>
    <xf numFmtId="191" fontId="8" fillId="0" borderId="202" xfId="42" applyFont="1" applyFill="1" applyBorder="1" applyAlignment="1" applyProtection="1">
      <alignment/>
      <protection/>
    </xf>
    <xf numFmtId="191" fontId="8" fillId="0" borderId="68" xfId="42" applyFont="1" applyFill="1" applyBorder="1" applyAlignment="1" applyProtection="1">
      <alignment/>
      <protection/>
    </xf>
    <xf numFmtId="191" fontId="11" fillId="0" borderId="203" xfId="0" applyNumberFormat="1" applyFont="1" applyBorder="1" applyAlignment="1">
      <alignment/>
    </xf>
    <xf numFmtId="191" fontId="12" fillId="0" borderId="204" xfId="42" applyFont="1" applyFill="1" applyBorder="1" applyAlignment="1" applyProtection="1">
      <alignment/>
      <protection/>
    </xf>
    <xf numFmtId="191" fontId="12" fillId="0" borderId="27" xfId="42" applyFont="1" applyFill="1" applyBorder="1" applyAlignment="1" applyProtection="1">
      <alignment/>
      <protection/>
    </xf>
    <xf numFmtId="191" fontId="12" fillId="0" borderId="205" xfId="42" applyFont="1" applyFill="1" applyBorder="1" applyAlignment="1" applyProtection="1">
      <alignment/>
      <protection/>
    </xf>
    <xf numFmtId="191" fontId="12" fillId="0" borderId="206" xfId="42" applyFont="1" applyFill="1" applyBorder="1" applyAlignment="1" applyProtection="1">
      <alignment/>
      <protection/>
    </xf>
    <xf numFmtId="0" fontId="12" fillId="0" borderId="48" xfId="0" applyFont="1" applyBorder="1" applyAlignment="1">
      <alignment/>
    </xf>
    <xf numFmtId="191" fontId="12" fillId="0" borderId="155" xfId="42" applyFont="1" applyFill="1" applyBorder="1" applyAlignment="1" applyProtection="1">
      <alignment/>
      <protection/>
    </xf>
    <xf numFmtId="0" fontId="12" fillId="0" borderId="69" xfId="0" applyFont="1" applyBorder="1" applyAlignment="1">
      <alignment/>
    </xf>
    <xf numFmtId="191" fontId="12" fillId="0" borderId="207" xfId="0" applyNumberFormat="1" applyFont="1" applyBorder="1" applyAlignment="1">
      <alignment/>
    </xf>
    <xf numFmtId="191" fontId="12" fillId="0" borderId="208" xfId="0" applyNumberFormat="1" applyFont="1" applyBorder="1" applyAlignment="1">
      <alignment/>
    </xf>
    <xf numFmtId="191" fontId="12" fillId="0" borderId="70" xfId="0" applyNumberFormat="1" applyFont="1" applyBorder="1" applyAlignment="1">
      <alignment/>
    </xf>
    <xf numFmtId="191" fontId="12" fillId="0" borderId="209" xfId="0" applyNumberFormat="1" applyFont="1" applyBorder="1" applyAlignment="1">
      <alignment/>
    </xf>
    <xf numFmtId="0" fontId="12" fillId="0" borderId="0" xfId="0" applyFont="1" applyBorder="1" applyAlignment="1">
      <alignment/>
    </xf>
    <xf numFmtId="191" fontId="7" fillId="0" borderId="80" xfId="42" applyFont="1" applyFill="1" applyBorder="1" applyAlignment="1" applyProtection="1">
      <alignment/>
      <protection/>
    </xf>
    <xf numFmtId="191" fontId="7" fillId="0" borderId="70" xfId="42" applyFont="1" applyFill="1" applyBorder="1" applyAlignment="1" applyProtection="1">
      <alignment/>
      <protection/>
    </xf>
    <xf numFmtId="0" fontId="7" fillId="0" borderId="183" xfId="0" applyFont="1" applyBorder="1" applyAlignment="1">
      <alignment/>
    </xf>
    <xf numFmtId="191" fontId="7" fillId="0" borderId="25" xfId="42" applyFont="1" applyFill="1" applyBorder="1" applyAlignment="1" applyProtection="1">
      <alignment/>
      <protection/>
    </xf>
    <xf numFmtId="191" fontId="7" fillId="0" borderId="143" xfId="42" applyFont="1" applyFill="1" applyBorder="1" applyAlignment="1" applyProtection="1">
      <alignment/>
      <protection/>
    </xf>
    <xf numFmtId="191" fontId="7" fillId="0" borderId="210" xfId="42" applyFont="1" applyFill="1" applyBorder="1" applyAlignment="1" applyProtection="1">
      <alignment/>
      <protection/>
    </xf>
    <xf numFmtId="191" fontId="7" fillId="0" borderId="211" xfId="42" applyFont="1" applyFill="1" applyBorder="1" applyAlignment="1" applyProtection="1">
      <alignment/>
      <protection/>
    </xf>
    <xf numFmtId="191" fontId="7" fillId="0" borderId="27" xfId="42" applyFont="1" applyFill="1" applyBorder="1" applyAlignment="1" applyProtection="1">
      <alignment/>
      <protection/>
    </xf>
    <xf numFmtId="191" fontId="7" fillId="0" borderId="205" xfId="42" applyFont="1" applyFill="1" applyBorder="1" applyAlignment="1" applyProtection="1">
      <alignment/>
      <protection/>
    </xf>
    <xf numFmtId="193" fontId="7" fillId="33" borderId="212" xfId="0" applyNumberFormat="1" applyFont="1" applyFill="1" applyBorder="1" applyAlignment="1">
      <alignment/>
    </xf>
    <xf numFmtId="193" fontId="7" fillId="33" borderId="197" xfId="0" applyNumberFormat="1" applyFont="1" applyFill="1" applyBorder="1" applyAlignment="1">
      <alignment/>
    </xf>
    <xf numFmtId="193" fontId="7" fillId="33" borderId="213" xfId="0" applyNumberFormat="1" applyFont="1" applyFill="1" applyBorder="1" applyAlignment="1">
      <alignment/>
    </xf>
    <xf numFmtId="193" fontId="7" fillId="33" borderId="214" xfId="0" applyNumberFormat="1" applyFont="1" applyFill="1" applyBorder="1" applyAlignment="1">
      <alignment/>
    </xf>
    <xf numFmtId="193" fontId="7" fillId="33" borderId="215" xfId="0" applyNumberFormat="1" applyFont="1" applyFill="1" applyBorder="1" applyAlignment="1">
      <alignment/>
    </xf>
    <xf numFmtId="0" fontId="12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216" xfId="0" applyFont="1" applyBorder="1" applyAlignment="1">
      <alignment horizontal="center" vertical="center"/>
    </xf>
    <xf numFmtId="0" fontId="12" fillId="0" borderId="217" xfId="0" applyFont="1" applyBorder="1" applyAlignment="1">
      <alignment horizontal="center" vertical="center"/>
    </xf>
    <xf numFmtId="0" fontId="12" fillId="0" borderId="2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219" xfId="0" applyFont="1" applyBorder="1" applyAlignment="1">
      <alignment horizontal="center" vertical="center"/>
    </xf>
    <xf numFmtId="0" fontId="12" fillId="0" borderId="220" xfId="0" applyFont="1" applyBorder="1" applyAlignment="1">
      <alignment horizontal="center" vertical="center"/>
    </xf>
    <xf numFmtId="0" fontId="12" fillId="0" borderId="221" xfId="0" applyFont="1" applyBorder="1" applyAlignment="1">
      <alignment horizontal="center" vertical="center"/>
    </xf>
    <xf numFmtId="0" fontId="12" fillId="0" borderId="125" xfId="0" applyFont="1" applyBorder="1" applyAlignment="1">
      <alignment horizontal="center" vertical="center"/>
    </xf>
    <xf numFmtId="0" fontId="12" fillId="0" borderId="126" xfId="0" applyFont="1" applyBorder="1" applyAlignment="1">
      <alignment horizontal="center" vertical="center"/>
    </xf>
    <xf numFmtId="0" fontId="12" fillId="0" borderId="127" xfId="0" applyFont="1" applyBorder="1" applyAlignment="1">
      <alignment horizontal="center" vertical="center"/>
    </xf>
    <xf numFmtId="0" fontId="12" fillId="0" borderId="222" xfId="0" applyFont="1" applyBorder="1" applyAlignment="1">
      <alignment horizontal="center" vertical="center"/>
    </xf>
    <xf numFmtId="0" fontId="12" fillId="0" borderId="223" xfId="0" applyFont="1" applyBorder="1" applyAlignment="1">
      <alignment horizontal="center" vertical="center"/>
    </xf>
    <xf numFmtId="0" fontId="12" fillId="0" borderId="116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224" xfId="0" applyFont="1" applyBorder="1" applyAlignment="1">
      <alignment horizontal="center" vertical="center"/>
    </xf>
    <xf numFmtId="0" fontId="12" fillId="0" borderId="225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95" xfId="0" applyFont="1" applyBorder="1" applyAlignment="1">
      <alignment horizontal="center" vertical="center"/>
    </xf>
    <xf numFmtId="0" fontId="12" fillId="0" borderId="226" xfId="0" applyFont="1" applyBorder="1" applyAlignment="1">
      <alignment horizontal="center"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52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191" fontId="18" fillId="0" borderId="152" xfId="42" applyFont="1" applyFill="1" applyBorder="1" applyAlignment="1">
      <alignment horizontal="left" vertical="center"/>
    </xf>
    <xf numFmtId="191" fontId="18" fillId="0" borderId="69" xfId="42" applyFont="1" applyFill="1" applyBorder="1" applyAlignment="1">
      <alignment horizontal="center" vertical="center"/>
    </xf>
    <xf numFmtId="191" fontId="18" fillId="0" borderId="227" xfId="42" applyFont="1" applyFill="1" applyBorder="1" applyAlignment="1">
      <alignment horizontal="center"/>
    </xf>
    <xf numFmtId="191" fontId="18" fillId="0" borderId="34" xfId="42" applyFont="1" applyFill="1" applyBorder="1" applyAlignment="1">
      <alignment horizontal="center"/>
    </xf>
    <xf numFmtId="191" fontId="18" fillId="0" borderId="76" xfId="42" applyFont="1" applyFill="1" applyBorder="1" applyAlignment="1">
      <alignment horizontal="center"/>
    </xf>
    <xf numFmtId="191" fontId="18" fillId="0" borderId="38" xfId="42" applyFont="1" applyFill="1" applyBorder="1" applyAlignment="1">
      <alignment horizontal="center" vertical="center"/>
    </xf>
    <xf numFmtId="191" fontId="18" fillId="0" borderId="47" xfId="42" applyFont="1" applyFill="1" applyBorder="1" applyAlignment="1">
      <alignment horizontal="center" vertical="center"/>
    </xf>
    <xf numFmtId="0" fontId="18" fillId="0" borderId="0" xfId="58" applyFont="1" applyFill="1" applyBorder="1" applyAlignment="1">
      <alignment horizontal="left"/>
      <protection/>
    </xf>
    <xf numFmtId="0" fontId="21" fillId="0" borderId="0" xfId="58" applyFont="1" applyFill="1" applyAlignment="1">
      <alignment horizontal="center"/>
      <protection/>
    </xf>
    <xf numFmtId="0" fontId="23" fillId="0" borderId="0" xfId="58" applyFont="1" applyFill="1" applyAlignment="1">
      <alignment horizontal="center"/>
      <protection/>
    </xf>
    <xf numFmtId="0" fontId="19" fillId="0" borderId="152" xfId="58" applyFont="1" applyFill="1" applyBorder="1" applyAlignment="1">
      <alignment horizontal="right"/>
      <protection/>
    </xf>
    <xf numFmtId="0" fontId="18" fillId="0" borderId="69" xfId="58" applyFont="1" applyFill="1" applyBorder="1" applyAlignment="1">
      <alignment horizontal="center"/>
      <protection/>
    </xf>
    <xf numFmtId="0" fontId="18" fillId="0" borderId="91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ปกติ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2:W19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4.421875" style="2" customWidth="1"/>
    <col min="2" max="2" width="24.8515625" style="2" customWidth="1"/>
    <col min="3" max="3" width="16.00390625" style="2" customWidth="1"/>
    <col min="4" max="4" width="13.7109375" style="2" customWidth="1"/>
    <col min="5" max="5" width="15.7109375" style="2" customWidth="1"/>
    <col min="6" max="6" width="16.140625" style="2" customWidth="1"/>
    <col min="7" max="7" width="15.8515625" style="2" customWidth="1"/>
    <col min="8" max="8" width="15.7109375" style="2" customWidth="1"/>
    <col min="9" max="9" width="17.8515625" style="2" customWidth="1"/>
    <col min="10" max="10" width="19.00390625" style="2" customWidth="1"/>
    <col min="11" max="11" width="17.7109375" style="2" customWidth="1"/>
    <col min="12" max="12" width="16.140625" style="2" customWidth="1"/>
    <col min="13" max="13" width="16.28125" style="2" customWidth="1"/>
    <col min="14" max="14" width="15.28125" style="2" customWidth="1"/>
    <col min="15" max="15" width="17.8515625" style="2" customWidth="1"/>
    <col min="16" max="16" width="16.421875" style="2" customWidth="1"/>
    <col min="17" max="17" width="15.00390625" style="2" customWidth="1"/>
    <col min="18" max="18" width="15.7109375" style="2" customWidth="1"/>
    <col min="19" max="19" width="13.7109375" style="2" customWidth="1"/>
    <col min="20" max="21" width="14.00390625" style="2" customWidth="1"/>
    <col min="22" max="22" width="12.7109375" style="2" customWidth="1"/>
    <col min="23" max="23" width="13.421875" style="2" customWidth="1"/>
    <col min="24" max="16384" width="9.140625" style="2" customWidth="1"/>
  </cols>
  <sheetData>
    <row r="2" ht="21">
      <c r="D2" s="3" t="s">
        <v>390</v>
      </c>
    </row>
    <row r="4" ht="21">
      <c r="B4" s="3" t="s">
        <v>85</v>
      </c>
    </row>
    <row r="5" spans="2:23" ht="21">
      <c r="B5" s="4"/>
      <c r="C5" s="4"/>
      <c r="D5" s="4"/>
      <c r="E5" s="4"/>
      <c r="F5" s="4"/>
      <c r="G5" s="4"/>
      <c r="I5" s="4"/>
      <c r="J5" s="4"/>
      <c r="K5" s="4"/>
      <c r="U5" s="4"/>
      <c r="V5" s="4"/>
      <c r="W5" s="4"/>
    </row>
    <row r="6" spans="2:11" ht="31.5" customHeight="1">
      <c r="B6" s="5" t="s">
        <v>86</v>
      </c>
      <c r="C6" s="6"/>
      <c r="D6" s="6" t="s">
        <v>213</v>
      </c>
      <c r="E6" s="7"/>
      <c r="F6" s="6"/>
      <c r="G6" s="6" t="s">
        <v>391</v>
      </c>
      <c r="H6" s="7"/>
      <c r="I6" s="8"/>
      <c r="J6" s="9" t="s">
        <v>72</v>
      </c>
      <c r="K6" s="26"/>
    </row>
    <row r="7" spans="2:11" ht="36" customHeight="1">
      <c r="B7" s="10"/>
      <c r="C7" s="11" t="s">
        <v>87</v>
      </c>
      <c r="D7" s="12" t="s">
        <v>88</v>
      </c>
      <c r="E7" s="13" t="s">
        <v>17</v>
      </c>
      <c r="F7" s="11" t="s">
        <v>87</v>
      </c>
      <c r="G7" s="12" t="s">
        <v>88</v>
      </c>
      <c r="H7" s="13" t="s">
        <v>17</v>
      </c>
      <c r="I7" s="14" t="s">
        <v>89</v>
      </c>
      <c r="J7" s="15" t="s">
        <v>90</v>
      </c>
      <c r="K7" s="15" t="s">
        <v>91</v>
      </c>
    </row>
    <row r="8" spans="2:11" ht="23.25">
      <c r="B8" s="412"/>
      <c r="C8" s="413"/>
      <c r="D8" s="414"/>
      <c r="E8" s="414"/>
      <c r="F8" s="413"/>
      <c r="G8" s="415"/>
      <c r="H8" s="412"/>
      <c r="I8" s="416"/>
      <c r="J8" s="412"/>
      <c r="K8" s="412"/>
    </row>
    <row r="9" spans="2:11" ht="24.75" customHeight="1">
      <c r="B9" s="16" t="s">
        <v>94</v>
      </c>
      <c r="C9" s="332"/>
      <c r="D9" s="333">
        <v>31487558.740000002</v>
      </c>
      <c r="E9" s="330">
        <f>SUM(C9:D9)</f>
        <v>31487558.740000002</v>
      </c>
      <c r="F9" s="332"/>
      <c r="G9" s="334">
        <v>33820207.78999999</v>
      </c>
      <c r="H9" s="330">
        <f>SUM(G9)</f>
        <v>33820207.78999999</v>
      </c>
      <c r="I9" s="420"/>
      <c r="J9" s="419">
        <f aca="true" t="shared" si="0" ref="J9:K12">+(G9-D9)/D9*100</f>
        <v>7.408161011341679</v>
      </c>
      <c r="K9" s="419">
        <f t="shared" si="0"/>
        <v>7.408161011341679</v>
      </c>
    </row>
    <row r="10" spans="2:11" ht="21" customHeight="1">
      <c r="B10" s="16" t="s">
        <v>95</v>
      </c>
      <c r="C10" s="332"/>
      <c r="D10" s="333">
        <v>30284960.99</v>
      </c>
      <c r="E10" s="330">
        <f>SUM(C10:D10)</f>
        <v>30284960.99</v>
      </c>
      <c r="F10" s="332"/>
      <c r="G10" s="334">
        <v>32117782.589999996</v>
      </c>
      <c r="H10" s="330">
        <f>SUM(G10)</f>
        <v>32117782.589999996</v>
      </c>
      <c r="I10" s="417"/>
      <c r="J10" s="419">
        <f t="shared" si="0"/>
        <v>6.05191996319622</v>
      </c>
      <c r="K10" s="419">
        <f t="shared" si="0"/>
        <v>6.05191996319622</v>
      </c>
    </row>
    <row r="11" spans="2:11" ht="24" customHeight="1">
      <c r="B11" s="16" t="s">
        <v>104</v>
      </c>
      <c r="C11" s="332"/>
      <c r="D11" s="333">
        <v>28976397.660000004</v>
      </c>
      <c r="E11" s="330">
        <f>SUM(C11:D11)</f>
        <v>28976397.660000004</v>
      </c>
      <c r="F11" s="332"/>
      <c r="G11" s="334">
        <v>28781237.22</v>
      </c>
      <c r="H11" s="330">
        <f>SUM(G11)</f>
        <v>28781237.22</v>
      </c>
      <c r="I11" s="417"/>
      <c r="J11" s="418">
        <f t="shared" si="0"/>
        <v>-0.6735151908458625</v>
      </c>
      <c r="K11" s="418">
        <f t="shared" si="0"/>
        <v>-0.6735151908458625</v>
      </c>
    </row>
    <row r="12" spans="2:11" ht="21.75" customHeight="1">
      <c r="B12" s="16" t="s">
        <v>96</v>
      </c>
      <c r="C12" s="332"/>
      <c r="D12" s="333">
        <v>36655057.82</v>
      </c>
      <c r="E12" s="330">
        <f>SUM(C12:D12)</f>
        <v>36655057.82</v>
      </c>
      <c r="F12" s="332"/>
      <c r="G12" s="334">
        <v>125391006.91</v>
      </c>
      <c r="H12" s="330">
        <f>SUM(G12)</f>
        <v>125391006.91</v>
      </c>
      <c r="I12" s="417"/>
      <c r="J12" s="419">
        <f t="shared" si="0"/>
        <v>242.08377879459584</v>
      </c>
      <c r="K12" s="419">
        <f t="shared" si="0"/>
        <v>242.08377879459584</v>
      </c>
    </row>
    <row r="13" spans="2:11" ht="21.75" customHeight="1">
      <c r="B13" s="16" t="s">
        <v>97</v>
      </c>
      <c r="C13" s="332"/>
      <c r="D13" s="331"/>
      <c r="E13" s="332"/>
      <c r="F13" s="332"/>
      <c r="G13" s="335"/>
      <c r="H13" s="16"/>
      <c r="I13" s="421"/>
      <c r="J13" s="422"/>
      <c r="K13" s="422"/>
    </row>
    <row r="14" spans="2:11" ht="21">
      <c r="B14" s="17"/>
      <c r="C14" s="18"/>
      <c r="D14" s="19"/>
      <c r="E14" s="20"/>
      <c r="F14" s="17"/>
      <c r="G14" s="20"/>
      <c r="H14" s="17"/>
      <c r="I14" s="21"/>
      <c r="J14" s="18"/>
      <c r="K14" s="18"/>
    </row>
    <row r="15" spans="2:11" ht="27.75" customHeight="1" thickBot="1">
      <c r="B15" s="22" t="s">
        <v>17</v>
      </c>
      <c r="C15" s="23">
        <f>SUM(C9:C14)</f>
        <v>0</v>
      </c>
      <c r="D15" s="23">
        <f>SUM(D9:D14)</f>
        <v>127403975.21000001</v>
      </c>
      <c r="E15" s="23">
        <f>SUM(E9:E14)</f>
        <v>127403975.21000001</v>
      </c>
      <c r="F15" s="23">
        <f>SUM(F9:F14)</f>
        <v>0</v>
      </c>
      <c r="G15" s="23">
        <f>SUM(G9:G14)</f>
        <v>220110234.51</v>
      </c>
      <c r="H15" s="23">
        <f>SUM(H9:H12)</f>
        <v>220110234.51</v>
      </c>
      <c r="I15" s="24"/>
      <c r="J15" s="25"/>
      <c r="K15" s="25"/>
    </row>
    <row r="16" ht="21.75" thickTop="1"/>
    <row r="19" ht="21">
      <c r="B19" s="2" t="s">
        <v>203</v>
      </c>
    </row>
  </sheetData>
  <sheetProtection selectLockedCells="1" selectUnlockedCells="1"/>
  <printOptions/>
  <pageMargins left="0.44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H140"/>
  <sheetViews>
    <sheetView zoomScalePageLayoutView="0" workbookViewId="0" topLeftCell="B131">
      <pane xSplit="1" topLeftCell="C1" activePane="topRight" state="frozen"/>
      <selection pane="topLeft" activeCell="B20" sqref="B20"/>
      <selection pane="topRight" activeCell="I1" sqref="I1:K16384"/>
    </sheetView>
  </sheetViews>
  <sheetFormatPr defaultColWidth="9.140625" defaultRowHeight="12.75"/>
  <cols>
    <col min="1" max="1" width="4.28125" style="29" customWidth="1"/>
    <col min="2" max="2" width="48.57421875" style="29" customWidth="1"/>
    <col min="3" max="3" width="10.7109375" style="343" customWidth="1"/>
    <col min="4" max="8" width="15.8515625" style="29" customWidth="1"/>
    <col min="9" max="16384" width="9.140625" style="29" customWidth="1"/>
  </cols>
  <sheetData>
    <row r="1" spans="2:8" ht="23.25">
      <c r="B1" s="735" t="s">
        <v>239</v>
      </c>
      <c r="C1" s="735"/>
      <c r="D1" s="735"/>
      <c r="E1" s="735"/>
      <c r="F1" s="735"/>
      <c r="G1" s="735"/>
      <c r="H1" s="735"/>
    </row>
    <row r="2" spans="2:3" s="31" customFormat="1" ht="21">
      <c r="B2" s="52" t="s">
        <v>240</v>
      </c>
      <c r="C2" s="340"/>
    </row>
    <row r="3" spans="2:8" ht="23.25">
      <c r="B3" s="201" t="s">
        <v>28</v>
      </c>
      <c r="C3" s="341" t="s">
        <v>241</v>
      </c>
      <c r="D3" s="201" t="s">
        <v>3</v>
      </c>
      <c r="E3" s="202" t="s">
        <v>4</v>
      </c>
      <c r="F3" s="201" t="s">
        <v>5</v>
      </c>
      <c r="G3" s="202" t="s">
        <v>6</v>
      </c>
      <c r="H3" s="201" t="s">
        <v>17</v>
      </c>
    </row>
    <row r="4" spans="2:8" ht="23.25">
      <c r="B4" s="97" t="str">
        <f>+'ตาราง 1.1'!E3</f>
        <v>1. ให้บริการตรวจรักษาที่ OPD ศัลยกรรม</v>
      </c>
      <c r="C4" s="339">
        <v>93.58</v>
      </c>
      <c r="D4" s="133">
        <f>+$D$9*C4/$C$9</f>
        <v>6220835.3311234</v>
      </c>
      <c r="E4" s="135">
        <f>+$E$9*C4/$C$9</f>
        <v>172268636.40414003</v>
      </c>
      <c r="F4" s="133">
        <f>+$F$9*C4/$C$9</f>
        <v>8013444.618759999</v>
      </c>
      <c r="G4" s="135">
        <f>+$G$9*C4/$C$9</f>
        <v>4842380.564002</v>
      </c>
      <c r="H4" s="133">
        <f>SUM(D4:G4)</f>
        <v>191345296.91802543</v>
      </c>
    </row>
    <row r="5" spans="2:8" ht="23.25">
      <c r="B5" s="97" t="str">
        <f>+'ตาราง 1.1'!E4</f>
        <v>2. การผ่าตัดหัวใจ</v>
      </c>
      <c r="C5" s="339">
        <v>4.98</v>
      </c>
      <c r="D5" s="133">
        <f>+$D$9*C5/$C$9</f>
        <v>331051.07874540007</v>
      </c>
      <c r="E5" s="135">
        <f>+$E$9*C5/$C$9</f>
        <v>9167533.760340001</v>
      </c>
      <c r="F5" s="133">
        <f>+$F$9*C5/$C$9</f>
        <v>426447.46956</v>
      </c>
      <c r="G5" s="135">
        <f>+$G$9*C5/$C$9</f>
        <v>257694.54166200003</v>
      </c>
      <c r="H5" s="133">
        <f>SUM(D5:G5)</f>
        <v>10182726.850307401</v>
      </c>
    </row>
    <row r="6" spans="2:8" ht="23.25">
      <c r="B6" s="97" t="str">
        <f>+'ตาราง 1.1'!E5</f>
        <v>3. การผ่าตัดปอด</v>
      </c>
      <c r="C6" s="339">
        <v>0.72</v>
      </c>
      <c r="D6" s="133">
        <f>+$D$9*C6/$C$9</f>
        <v>47862.8065656</v>
      </c>
      <c r="E6" s="135">
        <f>+$E$9*C6/$C$9</f>
        <v>1325426.56776</v>
      </c>
      <c r="F6" s="133">
        <f>+$F$9*C6/$C$9</f>
        <v>61655.055839999986</v>
      </c>
      <c r="G6" s="135">
        <f>+$G$9*C6/$C$9</f>
        <v>37257.042168</v>
      </c>
      <c r="H6" s="133">
        <f>SUM(D6:G6)</f>
        <v>1472201.4723336</v>
      </c>
    </row>
    <row r="7" spans="2:8" ht="23.25">
      <c r="B7" s="97" t="str">
        <f>+'ตาราง 1.1'!E6</f>
        <v>4. การผ่าตัดเล็ก</v>
      </c>
      <c r="C7" s="339">
        <v>0.72</v>
      </c>
      <c r="D7" s="133">
        <f>+$D$9*C7/$C$9</f>
        <v>47862.8065656</v>
      </c>
      <c r="E7" s="135">
        <f>+$E$9*C7/$C$9</f>
        <v>1325426.56776</v>
      </c>
      <c r="F7" s="133">
        <f>+$F$9*C7/$C$9</f>
        <v>61655.055839999986</v>
      </c>
      <c r="G7" s="135">
        <f>+$G$9*C7/$C$9</f>
        <v>37257.042168</v>
      </c>
      <c r="H7" s="133">
        <f>SUM(D7:G7)</f>
        <v>1472201.4723336</v>
      </c>
    </row>
    <row r="8" spans="2:8" ht="23.25">
      <c r="B8" s="97"/>
      <c r="C8" s="339"/>
      <c r="D8" s="133"/>
      <c r="E8" s="135"/>
      <c r="F8" s="133"/>
      <c r="G8" s="135"/>
      <c r="H8" s="133"/>
    </row>
    <row r="9" spans="2:8" ht="24" thickBot="1">
      <c r="B9" s="204" t="s">
        <v>17</v>
      </c>
      <c r="C9" s="342">
        <f>SUM(C4:C8)</f>
        <v>100</v>
      </c>
      <c r="D9" s="205">
        <f>+'3.1'!C3</f>
        <v>6647612.023</v>
      </c>
      <c r="E9" s="206">
        <f>+'3.1'!D3</f>
        <v>184087023.3</v>
      </c>
      <c r="F9" s="207">
        <f>+'3.1'!E3</f>
        <v>8563202.2</v>
      </c>
      <c r="G9" s="206">
        <f>+'3.1'!F3</f>
        <v>5174589.19</v>
      </c>
      <c r="H9" s="207">
        <f>SUM(H4:H7)</f>
        <v>204472426.71300006</v>
      </c>
    </row>
    <row r="10" ht="24" thickTop="1"/>
    <row r="11" ht="23.25">
      <c r="B11" s="52" t="s">
        <v>242</v>
      </c>
    </row>
    <row r="12" spans="2:8" ht="23.25">
      <c r="B12" s="201" t="s">
        <v>28</v>
      </c>
      <c r="C12" s="344" t="s">
        <v>241</v>
      </c>
      <c r="D12" s="201" t="s">
        <v>3</v>
      </c>
      <c r="E12" s="202" t="s">
        <v>4</v>
      </c>
      <c r="F12" s="201" t="s">
        <v>5</v>
      </c>
      <c r="G12" s="202" t="s">
        <v>6</v>
      </c>
      <c r="H12" s="201" t="s">
        <v>17</v>
      </c>
    </row>
    <row r="13" spans="2:8" ht="23.25">
      <c r="B13" s="97" t="str">
        <f>+'ตาราง 1.1'!E8</f>
        <v>1. การบริการระงับความรู้สึกของผู้ป่วยที่เข้ารับการผ่าตัดหัวใจ</v>
      </c>
      <c r="C13" s="345">
        <v>76.47</v>
      </c>
      <c r="D13" s="134">
        <f>+$D$16*C13/$C$16</f>
        <v>1494824.425968</v>
      </c>
      <c r="E13" s="135">
        <f>+$E$16*C13/$C$16</f>
        <v>4259418.947928</v>
      </c>
      <c r="F13" s="133">
        <f>+$F$16*C13/$C$16</f>
        <v>1087021.462938</v>
      </c>
      <c r="G13" s="135">
        <f>+$G$16*C13/$C$16</f>
        <v>3984790.103415</v>
      </c>
      <c r="H13" s="133">
        <f>SUM(D13:G13)</f>
        <v>10826054.940249</v>
      </c>
    </row>
    <row r="14" spans="2:8" ht="23.25">
      <c r="B14" s="97" t="str">
        <f>+'ตาราง 1.1'!E9</f>
        <v>2.การบริการระงับความรู้สึกของผู้ป่วยที่เข้ารับการผ่าตัดปอด</v>
      </c>
      <c r="C14" s="345">
        <v>23.53</v>
      </c>
      <c r="D14" s="134">
        <f>+$D$16*C14/$C$16</f>
        <v>459961.014032</v>
      </c>
      <c r="E14" s="135">
        <f>+$E$16*C14/$C$16</f>
        <v>1310633.292072</v>
      </c>
      <c r="F14" s="133">
        <f>+$F$16*C14/$C$16</f>
        <v>334479.07706200005</v>
      </c>
      <c r="G14" s="135">
        <f>+$G$16*C14/$C$16</f>
        <v>1226129.3465850002</v>
      </c>
      <c r="H14" s="133">
        <f>SUM(D14:G14)</f>
        <v>3331202.729751</v>
      </c>
    </row>
    <row r="15" spans="2:8" ht="23.25">
      <c r="B15" s="97"/>
      <c r="C15" s="339"/>
      <c r="D15" s="97"/>
      <c r="E15" s="98"/>
      <c r="F15" s="97"/>
      <c r="G15" s="98"/>
      <c r="H15" s="97"/>
    </row>
    <row r="16" spans="2:8" ht="24" thickBot="1">
      <c r="B16" s="204" t="s">
        <v>17</v>
      </c>
      <c r="C16" s="342">
        <f>SUM(C13:C15)</f>
        <v>100</v>
      </c>
      <c r="D16" s="208">
        <f>+'3.1'!C4</f>
        <v>1954785.44</v>
      </c>
      <c r="E16" s="208">
        <f>+'3.1'!D4</f>
        <v>5570052.24</v>
      </c>
      <c r="F16" s="208">
        <f>+'3.1'!E4</f>
        <v>1421500.54</v>
      </c>
      <c r="G16" s="208">
        <f>+'3.1'!F4</f>
        <v>5210919.45</v>
      </c>
      <c r="H16" s="209">
        <f>SUM(H13:H15)</f>
        <v>14157257.67</v>
      </c>
    </row>
    <row r="17" ht="24" thickTop="1"/>
    <row r="18" ht="23.25">
      <c r="B18" s="52" t="s">
        <v>243</v>
      </c>
    </row>
    <row r="19" spans="2:8" ht="23.25">
      <c r="B19" s="201" t="s">
        <v>28</v>
      </c>
      <c r="C19" s="341" t="s">
        <v>241</v>
      </c>
      <c r="D19" s="201" t="s">
        <v>3</v>
      </c>
      <c r="E19" s="202" t="s">
        <v>4</v>
      </c>
      <c r="F19" s="201" t="s">
        <v>5</v>
      </c>
      <c r="G19" s="202" t="s">
        <v>6</v>
      </c>
      <c r="H19" s="201" t="s">
        <v>17</v>
      </c>
    </row>
    <row r="20" spans="2:8" ht="23.25">
      <c r="B20" s="97" t="str">
        <f>+'ตาราง 1.1'!E11</f>
        <v>1. การส่องกล้องตรวจหลอดลมและตรวจเยื่อหุ้มปอด</v>
      </c>
      <c r="C20" s="339">
        <v>71.43</v>
      </c>
      <c r="D20" s="133">
        <f>+$D$25*C20/$C$25</f>
        <v>7601091.540219001</v>
      </c>
      <c r="E20" s="135">
        <f>+$E$25*C20/$C$25</f>
        <v>40639785.079446</v>
      </c>
      <c r="F20" s="133">
        <f>+$F$25*C20/$C$25</f>
        <v>4843840.817736001</v>
      </c>
      <c r="G20" s="135">
        <f>+$G$25*C20/$C$25</f>
        <v>2426628.188736</v>
      </c>
      <c r="H20" s="133">
        <f>SUM(D20:G20)</f>
        <v>55511345.626137</v>
      </c>
    </row>
    <row r="21" spans="2:8" ht="23.25">
      <c r="B21" s="97" t="str">
        <f>+'ตาราง 1.1'!E12</f>
        <v>2. การเจาะน้ำและการใส่ท่อระบาย</v>
      </c>
      <c r="C21" s="339">
        <v>5.16</v>
      </c>
      <c r="D21" s="133">
        <f>+$D$25*C21/$C$25</f>
        <v>549091.871028</v>
      </c>
      <c r="E21" s="135">
        <f>+$E$25*C21/$C$25</f>
        <v>2935759.3589520003</v>
      </c>
      <c r="F21" s="133">
        <f>+$F$25*C21/$C$25</f>
        <v>349912.06243199995</v>
      </c>
      <c r="G21" s="135">
        <f>+$G$25*C21/$C$25</f>
        <v>175296.114432</v>
      </c>
      <c r="H21" s="133">
        <f>SUM(D21:G21)</f>
        <v>4010059.4068440003</v>
      </c>
    </row>
    <row r="22" spans="2:8" ht="23.25">
      <c r="B22" s="97" t="str">
        <f>+'ตาราง 1.1'!E13</f>
        <v>3. การใส่ท่อค้ำยันในหลอดลม</v>
      </c>
      <c r="C22" s="339">
        <v>9.13</v>
      </c>
      <c r="D22" s="133">
        <f>+$D$25*C22/$C$25</f>
        <v>971552.0896290002</v>
      </c>
      <c r="E22" s="135">
        <f>+$E$25*C22/$C$25</f>
        <v>5194473.439386001</v>
      </c>
      <c r="F22" s="133">
        <f>+$F$25*C22/$C$25</f>
        <v>619127.3507760001</v>
      </c>
      <c r="G22" s="135">
        <f>+$G$25*C22/$C$25</f>
        <v>310165.411776</v>
      </c>
      <c r="H22" s="133">
        <f>SUM(D22:G22)</f>
        <v>7095318.291567001</v>
      </c>
    </row>
    <row r="23" spans="2:8" ht="23.25">
      <c r="B23" s="97" t="str">
        <f>+'ตาราง 1.1'!E14</f>
        <v>4. การจี้ด้วยความเย็นในหลอดลม</v>
      </c>
      <c r="C23" s="339">
        <v>14.28</v>
      </c>
      <c r="D23" s="133">
        <f>+$D$25*C23/$C$25</f>
        <v>1519579.8291240002</v>
      </c>
      <c r="E23" s="135">
        <f>+$E$25*C23/$C$25</f>
        <v>8124543.342215999</v>
      </c>
      <c r="F23" s="133">
        <f>+$F$25*C23/$C$25</f>
        <v>968361.289056</v>
      </c>
      <c r="G23" s="135">
        <f>+$G$25*C23/$C$25</f>
        <v>485121.8050559999</v>
      </c>
      <c r="H23" s="133">
        <f>SUM(D23:G23)</f>
        <v>11097606.265452</v>
      </c>
    </row>
    <row r="24" spans="2:8" ht="23.25">
      <c r="B24" s="97"/>
      <c r="C24" s="339"/>
      <c r="D24" s="133">
        <f>+$D$25*C24/$C$25</f>
        <v>0</v>
      </c>
      <c r="E24" s="135">
        <f>+$E$25*C24/$C$25</f>
        <v>0</v>
      </c>
      <c r="F24" s="133">
        <f>+$F$25*C24/$C$25</f>
        <v>0</v>
      </c>
      <c r="G24" s="135">
        <f>+$G$25*C24/$C$25</f>
        <v>0</v>
      </c>
      <c r="H24" s="133">
        <f>SUM(D24:G24)</f>
        <v>0</v>
      </c>
    </row>
    <row r="25" spans="2:8" ht="24" thickBot="1">
      <c r="B25" s="204" t="s">
        <v>17</v>
      </c>
      <c r="C25" s="342">
        <f>SUM(C20:C23)</f>
        <v>100</v>
      </c>
      <c r="D25" s="210">
        <f>+'3.1'!C5</f>
        <v>10641315.33</v>
      </c>
      <c r="E25" s="210">
        <f>+'3.1'!D5</f>
        <v>56894561.22</v>
      </c>
      <c r="F25" s="210">
        <f>+'3.1'!E5</f>
        <v>6781241.52</v>
      </c>
      <c r="G25" s="210">
        <f>+'3.1'!F5</f>
        <v>3397211.5199999996</v>
      </c>
      <c r="H25" s="207">
        <f>SUM(H20:H23)</f>
        <v>77714329.59</v>
      </c>
    </row>
    <row r="26" spans="2:8" ht="24" hidden="1" thickTop="1">
      <c r="B26" s="116"/>
      <c r="C26" s="577"/>
      <c r="D26" s="578"/>
      <c r="E26" s="578"/>
      <c r="F26" s="578"/>
      <c r="G26" s="578"/>
      <c r="H26" s="135"/>
    </row>
    <row r="27" ht="24" thickTop="1">
      <c r="B27" s="52" t="s">
        <v>244</v>
      </c>
    </row>
    <row r="28" spans="2:8" ht="23.25">
      <c r="B28" s="211" t="s">
        <v>28</v>
      </c>
      <c r="C28" s="346" t="s">
        <v>241</v>
      </c>
      <c r="D28" s="211" t="s">
        <v>3</v>
      </c>
      <c r="E28" s="212" t="s">
        <v>4</v>
      </c>
      <c r="F28" s="211" t="s">
        <v>5</v>
      </c>
      <c r="G28" s="212" t="s">
        <v>6</v>
      </c>
      <c r="H28" s="211" t="s">
        <v>17</v>
      </c>
    </row>
    <row r="29" spans="2:8" ht="23.25">
      <c r="B29" s="97" t="str">
        <f>+'ตาราง 1.1'!E16</f>
        <v>1. การขยายหลอดเลือดหัวใจตีบด้วยบอลลูน</v>
      </c>
      <c r="C29" s="339">
        <v>88.77</v>
      </c>
      <c r="D29" s="133">
        <f>+$D$33*C29/$C$33</f>
        <v>9235150.225851001</v>
      </c>
      <c r="E29" s="213">
        <f>+$E$33*C29/$C$33</f>
        <v>321361146.602628</v>
      </c>
      <c r="F29" s="133">
        <f>+$F$33*C29/$C$33</f>
        <v>6581923.846640999</v>
      </c>
      <c r="G29" s="135">
        <f>+$G$33*C29/$C$33</f>
        <v>845252.6538059999</v>
      </c>
      <c r="H29" s="85">
        <f>SUM(D29:G29)</f>
        <v>338023473.32892597</v>
      </c>
    </row>
    <row r="30" spans="2:8" ht="23.25">
      <c r="B30" s="97" t="str">
        <f>+'ตาราง 1.1'!E17</f>
        <v>2. การจี้ไฟฟ้าหัวใจด้วยคลื่นวิทยุความสูง</v>
      </c>
      <c r="C30" s="339">
        <v>10.08</v>
      </c>
      <c r="D30" s="133">
        <f>+$D$33*C30/$C$33</f>
        <v>1048668.629904</v>
      </c>
      <c r="E30" s="213">
        <f>+$E$33*C30/$C$33</f>
        <v>36491160.952511996</v>
      </c>
      <c r="F30" s="133">
        <f>+$F$33*C30/$C$33</f>
        <v>747389.798064</v>
      </c>
      <c r="G30" s="135">
        <f>+$G$33*C30/$C$33</f>
        <v>95980.024224</v>
      </c>
      <c r="H30" s="85">
        <f>SUM(D30:G30)</f>
        <v>38383199.404704</v>
      </c>
    </row>
    <row r="31" spans="2:8" ht="23.25">
      <c r="B31" s="97" t="str">
        <f>+'ตาราง 1.1'!E18</f>
        <v>3. การขยายลิ้นหัวใจไมตรัลตีบด้วยอุปกรณ์พิเศษ</v>
      </c>
      <c r="C31" s="339">
        <v>1.15</v>
      </c>
      <c r="D31" s="133">
        <f>+$D$33*C31/$C$33</f>
        <v>119639.774245</v>
      </c>
      <c r="E31" s="213">
        <f>+$E$33*C31/$C$33</f>
        <v>4163178.0848599994</v>
      </c>
      <c r="F31" s="133">
        <f>+$F$33*C31/$C$33</f>
        <v>85267.685295</v>
      </c>
      <c r="G31" s="135">
        <f>+$G$33*C31/$C$33</f>
        <v>10950.10197</v>
      </c>
      <c r="H31" s="85">
        <f>SUM(D31:G31)</f>
        <v>4379035.646369999</v>
      </c>
    </row>
    <row r="32" spans="2:8" ht="23.25">
      <c r="B32" s="97"/>
      <c r="C32" s="339"/>
      <c r="D32" s="97"/>
      <c r="E32" s="98"/>
      <c r="F32" s="97"/>
      <c r="G32" s="98"/>
      <c r="H32" s="97"/>
    </row>
    <row r="33" spans="2:8" ht="24" thickBot="1">
      <c r="B33" s="204" t="s">
        <v>17</v>
      </c>
      <c r="C33" s="342">
        <f>SUM(C29:C32)</f>
        <v>100</v>
      </c>
      <c r="D33" s="210">
        <f>+'3.1'!C6</f>
        <v>10403458.63</v>
      </c>
      <c r="E33" s="210">
        <f>+'3.1'!D6</f>
        <v>362015485.64</v>
      </c>
      <c r="F33" s="210">
        <f>+'3.1'!E6</f>
        <v>7414581.33</v>
      </c>
      <c r="G33" s="210">
        <f>+'3.1'!F6</f>
        <v>952182.7799999999</v>
      </c>
      <c r="H33" s="101">
        <f>SUM(H29:H32)</f>
        <v>380785708.37999994</v>
      </c>
    </row>
    <row r="34" spans="2:8" ht="24" thickTop="1">
      <c r="B34" s="54"/>
      <c r="C34" s="347"/>
      <c r="D34" s="56"/>
      <c r="E34" s="56"/>
      <c r="F34" s="56"/>
      <c r="G34" s="56"/>
      <c r="H34" s="55"/>
    </row>
    <row r="35" spans="2:3" s="30" customFormat="1" ht="23.25">
      <c r="B35" s="52" t="s">
        <v>245</v>
      </c>
      <c r="C35" s="348"/>
    </row>
    <row r="36" spans="2:8" ht="23.25">
      <c r="B36" s="201" t="s">
        <v>28</v>
      </c>
      <c r="C36" s="341" t="s">
        <v>241</v>
      </c>
      <c r="D36" s="201" t="s">
        <v>3</v>
      </c>
      <c r="E36" s="202" t="s">
        <v>4</v>
      </c>
      <c r="F36" s="201" t="s">
        <v>5</v>
      </c>
      <c r="G36" s="202" t="s">
        <v>6</v>
      </c>
      <c r="H36" s="201" t="s">
        <v>17</v>
      </c>
    </row>
    <row r="37" spans="2:8" ht="23.25">
      <c r="B37" s="97" t="str">
        <f>+'ตาราง 1.1'!E20</f>
        <v>1. การให้บริการเอกซเรย์ทั่วไปกลุ่มงานรังสีวิทยา</v>
      </c>
      <c r="C37" s="339">
        <v>93.83</v>
      </c>
      <c r="D37" s="133">
        <f>+$D$42*C37/$C$42</f>
        <v>7442713.309735</v>
      </c>
      <c r="E37" s="135">
        <f>+$E$42*C37/$C$42</f>
        <v>10172356.444239</v>
      </c>
      <c r="F37" s="133">
        <f>+$F$42*C37/$C$42</f>
        <v>3272332.612813</v>
      </c>
      <c r="G37" s="135">
        <f>+$G$42*C37/$C$42</f>
        <v>4093399.731256</v>
      </c>
      <c r="H37" s="85">
        <f>SUM(D37:G37)</f>
        <v>24980802.098043</v>
      </c>
    </row>
    <row r="38" spans="2:8" ht="23.25">
      <c r="B38" s="97" t="str">
        <f>+'ตาราง 1.1'!E21</f>
        <v>2. การให้บริการตรวจพิเศษทางรังสีเอกซเรย์คอมพิวเตอร์</v>
      </c>
      <c r="C38" s="339">
        <v>4.7</v>
      </c>
      <c r="D38" s="133">
        <f>+$D$42*C38/$C$42</f>
        <v>372809.89615000004</v>
      </c>
      <c r="E38" s="135">
        <f>+$E$42*C38/$C$42</f>
        <v>509539.32951000007</v>
      </c>
      <c r="F38" s="133">
        <f>+$F$42*C38/$C$42</f>
        <v>163913.06917</v>
      </c>
      <c r="G38" s="135">
        <f>+$G$42*C38/$C$42</f>
        <v>205040.80504</v>
      </c>
      <c r="H38" s="85">
        <f>SUM(D38:G38)</f>
        <v>1251303.09987</v>
      </c>
    </row>
    <row r="39" spans="2:8" ht="23.25">
      <c r="B39" s="97" t="str">
        <f>+'ตาราง 1.1'!E22</f>
        <v>3. การให้บริการตรวจพิเศษ FNA</v>
      </c>
      <c r="C39" s="339">
        <v>0.17</v>
      </c>
      <c r="D39" s="133">
        <f>+$D$42*C39/$C$42</f>
        <v>13484.613265000002</v>
      </c>
      <c r="E39" s="135">
        <f>+$E$42*C39/$C$42</f>
        <v>18430.145961000002</v>
      </c>
      <c r="F39" s="133">
        <f>+$F$42*C39/$C$42</f>
        <v>5928.770587000001</v>
      </c>
      <c r="G39" s="135">
        <f>+$G$42*C39/$C$42</f>
        <v>7416.369544</v>
      </c>
      <c r="H39" s="85">
        <f>SUM(D39:G39)</f>
        <v>45259.899357</v>
      </c>
    </row>
    <row r="40" spans="2:8" ht="23.25">
      <c r="B40" s="97" t="str">
        <f>+'ตาราง 1.1'!E23</f>
        <v>4. การให้บริการตรวจพิเศษอัลตร้าซาวด์</v>
      </c>
      <c r="C40" s="339">
        <v>1.3</v>
      </c>
      <c r="D40" s="133">
        <f>+$D$42*C40/$C$42</f>
        <v>103117.63085000002</v>
      </c>
      <c r="E40" s="135">
        <f>+$E$42*C40/$C$42</f>
        <v>140936.41029</v>
      </c>
      <c r="F40" s="133">
        <f>+$F$42*C40/$C$42</f>
        <v>45337.65743</v>
      </c>
      <c r="G40" s="135">
        <f>+$G$42*C40/$C$42</f>
        <v>56713.41416</v>
      </c>
      <c r="H40" s="85">
        <f>SUM(D40:G40)</f>
        <v>346105.11273</v>
      </c>
    </row>
    <row r="41" spans="2:8" ht="23.25">
      <c r="B41" s="97"/>
      <c r="C41" s="339"/>
      <c r="D41" s="97"/>
      <c r="E41" s="98"/>
      <c r="F41" s="97"/>
      <c r="G41" s="98"/>
      <c r="H41" s="97"/>
    </row>
    <row r="42" spans="2:8" ht="24" thickBot="1">
      <c r="B42" s="204" t="s">
        <v>17</v>
      </c>
      <c r="C42" s="342">
        <f>SUM(C37:C41)</f>
        <v>100</v>
      </c>
      <c r="D42" s="210">
        <f>+'3.1'!C7</f>
        <v>7932125.45</v>
      </c>
      <c r="E42" s="210">
        <f>+'3.1'!D7</f>
        <v>10841262.33</v>
      </c>
      <c r="F42" s="210">
        <f>+'3.1'!E7</f>
        <v>3487512.11</v>
      </c>
      <c r="G42" s="210">
        <f>+'3.1'!F7</f>
        <v>4362570.32</v>
      </c>
      <c r="H42" s="101">
        <f>SUM(D42:G42)</f>
        <v>26623470.21</v>
      </c>
    </row>
    <row r="43" spans="2:8" ht="24" thickTop="1">
      <c r="B43" s="116"/>
      <c r="C43" s="577"/>
      <c r="D43" s="578"/>
      <c r="E43" s="578"/>
      <c r="F43" s="578"/>
      <c r="G43" s="578"/>
      <c r="H43" s="579"/>
    </row>
    <row r="44" ht="23.25">
      <c r="B44" s="52" t="s">
        <v>370</v>
      </c>
    </row>
    <row r="45" spans="2:8" ht="23.25">
      <c r="B45" s="201" t="s">
        <v>28</v>
      </c>
      <c r="C45" s="341" t="s">
        <v>241</v>
      </c>
      <c r="D45" s="201" t="s">
        <v>3</v>
      </c>
      <c r="E45" s="202" t="s">
        <v>4</v>
      </c>
      <c r="F45" s="201" t="s">
        <v>5</v>
      </c>
      <c r="G45" s="202" t="s">
        <v>6</v>
      </c>
      <c r="H45" s="201" t="s">
        <v>17</v>
      </c>
    </row>
    <row r="46" spans="2:8" ht="23.25">
      <c r="B46" s="97" t="str">
        <f>+'ตาราง 1.1'!E25</f>
        <v>1. การตรวจวิเคราะห์ห้องปฏิบัติการทางงานธนาคารเลือด</v>
      </c>
      <c r="C46" s="339">
        <v>12.41</v>
      </c>
      <c r="D46" s="133">
        <f>+$D$53*C46/$C$53</f>
        <v>3272461.5034727994</v>
      </c>
      <c r="E46" s="133">
        <f>+$E$53*C46/$C$53</f>
        <v>8226617.4623349495</v>
      </c>
      <c r="F46" s="133">
        <f>+$F$53*C46/$C$53</f>
        <v>1309461.795276</v>
      </c>
      <c r="G46" s="133">
        <f>+$G$53*C46/$C$53</f>
        <v>830802.1918390001</v>
      </c>
      <c r="H46" s="133">
        <f>SUM(D46:G46)</f>
        <v>13639342.952922748</v>
      </c>
    </row>
    <row r="47" spans="2:8" ht="23.25">
      <c r="B47" s="97" t="str">
        <f>+'ตาราง 1.1'!E26</f>
        <v>     (BLOOD BANK)</v>
      </c>
      <c r="C47" s="339"/>
      <c r="D47" s="133"/>
      <c r="E47" s="133"/>
      <c r="F47" s="133"/>
      <c r="G47" s="133"/>
      <c r="H47" s="133"/>
    </row>
    <row r="48" spans="2:8" ht="23.25">
      <c r="B48" s="97" t="str">
        <f>+'ตาราง 1.1'!E27</f>
        <v>2. การตรวจวิเคราะห์การแข็งตัวของเลือด (HEMATOLOGICAL)</v>
      </c>
      <c r="C48" s="339">
        <v>20.01</v>
      </c>
      <c r="D48" s="133">
        <f>+$D$53*C48/$C$53</f>
        <v>5276547.5168808</v>
      </c>
      <c r="E48" s="133">
        <f>+$E$53*C48/$C$53</f>
        <v>13264674.89293492</v>
      </c>
      <c r="F48" s="133">
        <f>+$F$53*C48/$C$53</f>
        <v>2111388.4386360003</v>
      </c>
      <c r="G48" s="133">
        <f>+$G$53*C48/$C$53</f>
        <v>1339593.2198790004</v>
      </c>
      <c r="H48" s="133">
        <f>SUM(D48:G48)</f>
        <v>21992204.068330724</v>
      </c>
    </row>
    <row r="49" spans="2:8" ht="23.25">
      <c r="B49" s="97" t="str">
        <f>+'ตาราง 1.1'!E28</f>
        <v>3. การตรวจวิเคราะห์ทางน้ำเหลือง (SEROLOGICAL)</v>
      </c>
      <c r="C49" s="339">
        <v>7.69</v>
      </c>
      <c r="D49" s="133">
        <f>+$D$53*C49/$C$53</f>
        <v>2027818.6109351998</v>
      </c>
      <c r="E49" s="133">
        <f>+$E$53*C49/$C$53</f>
        <v>5097718.637014969</v>
      </c>
      <c r="F49" s="133">
        <f>+$F$53*C49/$C$53</f>
        <v>811423.1430840001</v>
      </c>
      <c r="G49" s="133">
        <f>+$G$53*C49/$C$53</f>
        <v>514816.1849510001</v>
      </c>
      <c r="H49" s="133">
        <f>SUM(D49:G49)</f>
        <v>8451776.575985169</v>
      </c>
    </row>
    <row r="50" spans="2:8" ht="23.25">
      <c r="B50" s="97" t="str">
        <f>+'ตาราง 1.1'!E29</f>
        <v>4. การตรวจวิเคราะห์เชื้อทางห้องปฏิบัติการจุลชีววิทยา</v>
      </c>
      <c r="C50" s="339">
        <v>31.1</v>
      </c>
      <c r="D50" s="133">
        <f>+$D$53*C50/$C$53</f>
        <v>8200930.923288</v>
      </c>
      <c r="E50" s="133">
        <f>+$E$53*C50/$C$53</f>
        <v>20616261.327849876</v>
      </c>
      <c r="F50" s="133">
        <f>+$F$53*C50/$C$53</f>
        <v>3281568.23796</v>
      </c>
      <c r="G50" s="133">
        <f>+$G$53*C50/$C$53</f>
        <v>2082026.4436900006</v>
      </c>
      <c r="H50" s="133">
        <f>SUM(D50:G50)</f>
        <v>34180786.93278787</v>
      </c>
    </row>
    <row r="51" spans="2:8" ht="23.25">
      <c r="B51" s="97" t="str">
        <f>+'ตาราง 1.1'!E30</f>
        <v>5. การเจาะเลือดผู้ป่วย</v>
      </c>
      <c r="C51" s="339">
        <v>28.79</v>
      </c>
      <c r="D51" s="133">
        <f>+$D$53*C51/$C$53</f>
        <v>7591794.2534232</v>
      </c>
      <c r="E51" s="133">
        <f>+$E$53*C51/$C$53</f>
        <v>19084957.029864885</v>
      </c>
      <c r="F51" s="133">
        <f>+$F$53*C51/$C$53</f>
        <v>3037824.7450439995</v>
      </c>
      <c r="G51" s="133">
        <f>+$G$53*C51/$C$53</f>
        <v>1927380.7496410003</v>
      </c>
      <c r="H51" s="133">
        <f>SUM(D51:G51)</f>
        <v>31641956.777973086</v>
      </c>
    </row>
    <row r="52" spans="2:8" ht="23.25" hidden="1">
      <c r="B52" s="97"/>
      <c r="C52" s="345"/>
      <c r="D52" s="133"/>
      <c r="E52" s="133"/>
      <c r="F52" s="133"/>
      <c r="G52" s="133"/>
      <c r="H52" s="133"/>
    </row>
    <row r="53" spans="2:8" ht="24" thickBot="1">
      <c r="B53" s="204" t="s">
        <v>17</v>
      </c>
      <c r="C53" s="342">
        <f>SUM(C46:C51)</f>
        <v>100</v>
      </c>
      <c r="D53" s="210">
        <f>+'3.1'!C8</f>
        <v>26369552.808</v>
      </c>
      <c r="E53" s="210">
        <f>+'3.1'!D8</f>
        <v>66290229.3499996</v>
      </c>
      <c r="F53" s="210">
        <f>+'3.1'!E8</f>
        <v>10551666.36</v>
      </c>
      <c r="G53" s="210">
        <f>+'3.1'!F8</f>
        <v>6694618.790000001</v>
      </c>
      <c r="H53" s="210">
        <f>+'3.1'!G8</f>
        <v>109906067.30799961</v>
      </c>
    </row>
    <row r="54" spans="2:8" ht="24" hidden="1" thickTop="1">
      <c r="B54" s="116"/>
      <c r="C54" s="577"/>
      <c r="D54" s="578"/>
      <c r="E54" s="578"/>
      <c r="F54" s="578"/>
      <c r="G54" s="578"/>
      <c r="H54" s="135"/>
    </row>
    <row r="55" ht="24" thickTop="1">
      <c r="B55" s="52" t="s">
        <v>250</v>
      </c>
    </row>
    <row r="56" spans="2:8" ht="23.25">
      <c r="B56" s="201" t="s">
        <v>28</v>
      </c>
      <c r="C56" s="341" t="s">
        <v>241</v>
      </c>
      <c r="D56" s="201" t="s">
        <v>3</v>
      </c>
      <c r="E56" s="202" t="s">
        <v>4</v>
      </c>
      <c r="F56" s="201" t="s">
        <v>5</v>
      </c>
      <c r="G56" s="202" t="s">
        <v>6</v>
      </c>
      <c r="H56" s="201" t="s">
        <v>17</v>
      </c>
    </row>
    <row r="57" spans="2:8" ht="23.25">
      <c r="B57" s="97" t="str">
        <f>+'ตาราง 1.1'!E32</f>
        <v>1. การดูแลผู้ป่วยก่อนและหลังผ่าตัด</v>
      </c>
      <c r="C57" s="339">
        <v>48.8</v>
      </c>
      <c r="D57" s="133">
        <f>+$D$62*C57/$C$62</f>
        <v>3324849.26648</v>
      </c>
      <c r="E57" s="135">
        <f>+$E$62*C57/$C$62</f>
        <v>1938163.0088799999</v>
      </c>
      <c r="F57" s="133">
        <f>+$F$62*C57/$C$62</f>
        <v>632286.472</v>
      </c>
      <c r="G57" s="135">
        <f>+$G$62*C57/$C$62</f>
        <v>1311091.8123999997</v>
      </c>
      <c r="H57" s="133">
        <f>SUM(D57:G57)</f>
        <v>7206390.559760001</v>
      </c>
    </row>
    <row r="58" spans="2:8" ht="23.25">
      <c r="B58" s="97" t="str">
        <f>+'ตาราง 1.1'!E33</f>
        <v>2. การลดปวดด้วยแผ่นประคบร้อน+พาราฟินแวกซ์</v>
      </c>
      <c r="C58" s="339">
        <v>10.65</v>
      </c>
      <c r="D58" s="133">
        <f>+$D$62*C58/$C$62</f>
        <v>725607.473115</v>
      </c>
      <c r="E58" s="135">
        <f>+$E$62*C58/$C$62</f>
        <v>422980.246815</v>
      </c>
      <c r="F58" s="133">
        <f>+$F$62*C58/$C$62</f>
        <v>137988.7485</v>
      </c>
      <c r="G58" s="135">
        <f>+$G$62*C58/$C$62</f>
        <v>286129.668075</v>
      </c>
      <c r="H58" s="133">
        <f>SUM(D58:G58)</f>
        <v>1572706.1365049998</v>
      </c>
    </row>
    <row r="59" spans="2:8" ht="23.25">
      <c r="B59" s="97" t="str">
        <f>+'ตาราง 1.1'!E34</f>
        <v>3. การฟื้นฟูสมรรถภาพร่างกายผู้ป่วยโรคหัวใจและปอด</v>
      </c>
      <c r="C59" s="339">
        <v>35.57</v>
      </c>
      <c r="D59" s="133">
        <f>+$D$62*C59/$C$62</f>
        <v>2423460.828047</v>
      </c>
      <c r="E59" s="135">
        <f>+$E$62*C59/$C$62</f>
        <v>1412714.307907</v>
      </c>
      <c r="F59" s="133">
        <f>+$F$62*C59/$C$62</f>
        <v>460869.4633</v>
      </c>
      <c r="G59" s="135">
        <f>+$G$62*C59/$C$62</f>
        <v>955646.2247349999</v>
      </c>
      <c r="H59" s="133">
        <f>SUM(D59:G59)</f>
        <v>5252690.823989</v>
      </c>
    </row>
    <row r="60" spans="2:8" ht="23.25">
      <c r="B60" s="97" t="str">
        <f>+'ตาราง 1.1'!E35</f>
        <v>4. การรักษาโดยการใช้คลื่นกระตุ้นไฟฟ้า</v>
      </c>
      <c r="C60" s="339">
        <v>4.98</v>
      </c>
      <c r="D60" s="133">
        <f>+$D$62*C60/$C$62</f>
        <v>339298.14235800004</v>
      </c>
      <c r="E60" s="135">
        <f>+$E$62*C60/$C$62</f>
        <v>197787.946398</v>
      </c>
      <c r="F60" s="133">
        <f>+$F$62*C60/$C$62</f>
        <v>64524.3162</v>
      </c>
      <c r="G60" s="135">
        <f>+$G$62*C60/$C$62</f>
        <v>133795.84479</v>
      </c>
      <c r="H60" s="133">
        <f>SUM(D60:G60)</f>
        <v>735406.249746</v>
      </c>
    </row>
    <row r="61" spans="2:8" ht="23.25">
      <c r="B61" s="97"/>
      <c r="C61" s="345"/>
      <c r="D61" s="133"/>
      <c r="E61" s="133"/>
      <c r="F61" s="133"/>
      <c r="G61" s="133"/>
      <c r="H61" s="133"/>
    </row>
    <row r="62" spans="2:8" ht="24" thickBot="1">
      <c r="B62" s="204" t="s">
        <v>17</v>
      </c>
      <c r="C62" s="342">
        <f>SUM(C57:C60)</f>
        <v>100</v>
      </c>
      <c r="D62" s="210">
        <f>+'3.1'!C9</f>
        <v>6813215.71</v>
      </c>
      <c r="E62" s="210">
        <f>+'3.1'!D9</f>
        <v>3971645.51</v>
      </c>
      <c r="F62" s="210">
        <f>+'3.1'!E9</f>
        <v>1295669</v>
      </c>
      <c r="G62" s="210">
        <f>+'3.1'!F9</f>
        <v>2686663.55</v>
      </c>
      <c r="H62" s="101">
        <f>SUM(H57:H60)</f>
        <v>14767193.770000001</v>
      </c>
    </row>
    <row r="63" ht="24" thickTop="1"/>
    <row r="64" ht="23.25">
      <c r="B64" s="52" t="s">
        <v>251</v>
      </c>
    </row>
    <row r="65" spans="2:8" ht="23.25">
      <c r="B65" s="201" t="s">
        <v>28</v>
      </c>
      <c r="C65" s="341" t="s">
        <v>241</v>
      </c>
      <c r="D65" s="201" t="s">
        <v>3</v>
      </c>
      <c r="E65" s="202" t="s">
        <v>4</v>
      </c>
      <c r="F65" s="201" t="s">
        <v>5</v>
      </c>
      <c r="G65" s="202" t="s">
        <v>6</v>
      </c>
      <c r="H65" s="201" t="s">
        <v>17</v>
      </c>
    </row>
    <row r="66" spans="2:8" ht="23.25">
      <c r="B66" s="97" t="str">
        <f>+'ตาราง 1.1'!E37</f>
        <v>1. ตรวจฟัน</v>
      </c>
      <c r="C66" s="339">
        <v>51.7</v>
      </c>
      <c r="D66" s="133">
        <f>+$D$78*C66/$C$78</f>
        <v>1882915.09087</v>
      </c>
      <c r="E66" s="135">
        <f>+$E$78*C66/$C$78</f>
        <v>2253399.0435</v>
      </c>
      <c r="F66" s="133">
        <f>+$F$78*C66/$C$78</f>
        <v>1961606.93707</v>
      </c>
      <c r="G66" s="135">
        <f>+$G$78*C66/$C$78</f>
        <v>1252495.79631</v>
      </c>
      <c r="H66" s="85">
        <f>SUM(D66:G66)</f>
        <v>7350416.86775</v>
      </c>
    </row>
    <row r="67" spans="2:8" ht="23.25">
      <c r="B67" s="97" t="str">
        <f>+'ตาราง 1.1'!E38</f>
        <v>2. X-ray ฟัน</v>
      </c>
      <c r="C67" s="339">
        <v>6.29</v>
      </c>
      <c r="D67" s="133">
        <f aca="true" t="shared" si="0" ref="D67:D76">+$D$78*C67/$C$78</f>
        <v>229081.93271899995</v>
      </c>
      <c r="E67" s="135">
        <f aca="true" t="shared" si="1" ref="E67:E77">+$E$78*C67/$C$78</f>
        <v>274156.28594999993</v>
      </c>
      <c r="F67" s="133">
        <f aca="true" t="shared" si="2" ref="F67:F77">+$F$78*C67/$C$78</f>
        <v>238655.85365899996</v>
      </c>
      <c r="G67" s="135">
        <f aca="true" t="shared" si="3" ref="G67:G77">+$G$78*C67/$C$78</f>
        <v>152382.950847</v>
      </c>
      <c r="H67" s="85">
        <f aca="true" t="shared" si="4" ref="H67:H77">SUM(D67:G67)</f>
        <v>894277.0231749999</v>
      </c>
    </row>
    <row r="68" spans="2:8" ht="23.25">
      <c r="B68" s="97" t="str">
        <f>+'ตาราง 1.1'!E39</f>
        <v>3. การอุดฟัน</v>
      </c>
      <c r="C68" s="339">
        <v>14.38</v>
      </c>
      <c r="D68" s="133">
        <f t="shared" si="0"/>
        <v>523719.903418</v>
      </c>
      <c r="E68" s="135">
        <f t="shared" si="1"/>
        <v>626767.4709</v>
      </c>
      <c r="F68" s="133">
        <f t="shared" si="2"/>
        <v>545607.5000979999</v>
      </c>
      <c r="G68" s="135">
        <f t="shared" si="3"/>
        <v>348373.10543399997</v>
      </c>
      <c r="H68" s="85">
        <f t="shared" si="4"/>
        <v>2044467.9798499998</v>
      </c>
    </row>
    <row r="69" spans="2:8" ht="23.25">
      <c r="B69" s="97" t="str">
        <f>+'ตาราง 1.1'!E40</f>
        <v>4. การรักษารากฟัน</v>
      </c>
      <c r="C69" s="339">
        <v>1.19</v>
      </c>
      <c r="D69" s="133">
        <f t="shared" si="0"/>
        <v>43339.825109</v>
      </c>
      <c r="E69" s="135">
        <f t="shared" si="1"/>
        <v>51867.40544999999</v>
      </c>
      <c r="F69" s="133">
        <f t="shared" si="2"/>
        <v>45151.10744899999</v>
      </c>
      <c r="G69" s="135">
        <f t="shared" si="3"/>
        <v>28829.206916999996</v>
      </c>
      <c r="H69" s="85">
        <f t="shared" si="4"/>
        <v>169187.544925</v>
      </c>
    </row>
    <row r="70" spans="2:8" ht="23.25">
      <c r="B70" s="97" t="str">
        <f>+'ตาราง 1.1'!E41</f>
        <v>5. การถอนฟัน</v>
      </c>
      <c r="C70" s="339">
        <v>17.71</v>
      </c>
      <c r="D70" s="133">
        <f t="shared" si="0"/>
        <v>644998.5736809999</v>
      </c>
      <c r="E70" s="135">
        <f t="shared" si="1"/>
        <v>771909.0340499999</v>
      </c>
      <c r="F70" s="133">
        <f t="shared" si="2"/>
        <v>671954.7167409998</v>
      </c>
      <c r="G70" s="135">
        <f t="shared" si="3"/>
        <v>429046.432353</v>
      </c>
      <c r="H70" s="85">
        <f t="shared" si="4"/>
        <v>2517908.7568249996</v>
      </c>
    </row>
    <row r="71" spans="2:8" ht="23.25">
      <c r="B71" s="97" t="str">
        <f>+'ตาราง 1.1'!E42</f>
        <v>6. การผ่าฟันคุด</v>
      </c>
      <c r="C71" s="339">
        <v>0.8</v>
      </c>
      <c r="D71" s="133">
        <f t="shared" si="0"/>
        <v>29136.016879999996</v>
      </c>
      <c r="E71" s="135">
        <f t="shared" si="1"/>
        <v>34868.844</v>
      </c>
      <c r="F71" s="133">
        <f t="shared" si="2"/>
        <v>30353.685679999995</v>
      </c>
      <c r="G71" s="135">
        <f t="shared" si="3"/>
        <v>19380.97944</v>
      </c>
      <c r="H71" s="85">
        <f t="shared" si="4"/>
        <v>113739.52599999998</v>
      </c>
    </row>
    <row r="72" spans="2:8" ht="23.25">
      <c r="B72" s="97" t="str">
        <f>+'ตาราง 1.1'!E43</f>
        <v>7. การตัดแต่งกระดูก</v>
      </c>
      <c r="C72" s="339">
        <v>0.09</v>
      </c>
      <c r="D72" s="133">
        <f t="shared" si="0"/>
        <v>3277.8018989999996</v>
      </c>
      <c r="E72" s="135">
        <f t="shared" si="1"/>
        <v>3922.7449499999993</v>
      </c>
      <c r="F72" s="133">
        <f t="shared" si="2"/>
        <v>3414.789638999999</v>
      </c>
      <c r="G72" s="135">
        <f t="shared" si="3"/>
        <v>2180.3601869999998</v>
      </c>
      <c r="H72" s="85">
        <f t="shared" si="4"/>
        <v>12795.696674999997</v>
      </c>
    </row>
    <row r="73" spans="2:8" ht="23.25">
      <c r="B73" s="97" t="str">
        <f>+'ตาราง 1.1'!E44</f>
        <v>8. การขูดหินปูน</v>
      </c>
      <c r="C73" s="339">
        <v>6.08</v>
      </c>
      <c r="D73" s="133">
        <f t="shared" si="0"/>
        <v>221433.72828799998</v>
      </c>
      <c r="E73" s="135">
        <f t="shared" si="1"/>
        <v>265003.2144</v>
      </c>
      <c r="F73" s="133">
        <f t="shared" si="2"/>
        <v>230688.01116799997</v>
      </c>
      <c r="G73" s="135">
        <f t="shared" si="3"/>
        <v>147295.443744</v>
      </c>
      <c r="H73" s="85">
        <f t="shared" si="4"/>
        <v>864420.3976</v>
      </c>
    </row>
    <row r="74" spans="2:8" ht="23.25">
      <c r="B74" s="97" t="str">
        <f>+'ตาราง 1.1'!E45</f>
        <v>9. การเกลารากฟัน</v>
      </c>
      <c r="C74" s="339">
        <v>0.61</v>
      </c>
      <c r="D74" s="133">
        <f t="shared" si="0"/>
        <v>22216.212870999996</v>
      </c>
      <c r="E74" s="135">
        <f t="shared" si="1"/>
        <v>26587.493549999996</v>
      </c>
      <c r="F74" s="133">
        <f t="shared" si="2"/>
        <v>23144.685330999997</v>
      </c>
      <c r="G74" s="135">
        <f t="shared" si="3"/>
        <v>14777.996822999998</v>
      </c>
      <c r="H74" s="85">
        <f t="shared" si="4"/>
        <v>86726.38857499999</v>
      </c>
    </row>
    <row r="75" spans="2:8" ht="23.25">
      <c r="B75" s="97" t="str">
        <f>+'ตาราง 1.1'!E46</f>
        <v>10. การเคลือบฟลูออไรด์</v>
      </c>
      <c r="C75" s="339">
        <v>0.09</v>
      </c>
      <c r="D75" s="133">
        <f t="shared" si="0"/>
        <v>3277.8018989999996</v>
      </c>
      <c r="E75" s="135">
        <f t="shared" si="1"/>
        <v>3922.7449499999993</v>
      </c>
      <c r="F75" s="133">
        <f t="shared" si="2"/>
        <v>3414.789638999999</v>
      </c>
      <c r="G75" s="135">
        <f t="shared" si="3"/>
        <v>2180.3601869999998</v>
      </c>
      <c r="H75" s="85">
        <f t="shared" si="4"/>
        <v>12795.696674999997</v>
      </c>
    </row>
    <row r="76" spans="2:8" ht="23.25">
      <c r="B76" s="97" t="str">
        <f>+'ตาราง 1.1'!E47</f>
        <v>11. การเคลือบหลุมร่องฟัน</v>
      </c>
      <c r="C76" s="339">
        <v>0.03</v>
      </c>
      <c r="D76" s="133">
        <f t="shared" si="0"/>
        <v>1092.6006329999998</v>
      </c>
      <c r="E76" s="135">
        <f t="shared" si="1"/>
        <v>1307.5816499999999</v>
      </c>
      <c r="F76" s="133">
        <f t="shared" si="2"/>
        <v>1138.2632129999997</v>
      </c>
      <c r="G76" s="135">
        <f t="shared" si="3"/>
        <v>726.7867289999999</v>
      </c>
      <c r="H76" s="85">
        <f t="shared" si="4"/>
        <v>4265.232225</v>
      </c>
    </row>
    <row r="77" spans="2:8" ht="23.25">
      <c r="B77" s="97" t="str">
        <f>+'ตาราง 1.1'!E48</f>
        <v>12. การทำฟันเทียม</v>
      </c>
      <c r="C77" s="339">
        <v>1.03</v>
      </c>
      <c r="D77" s="133">
        <f>+$D$78*C77/$C$78</f>
        <v>37512.62173299999</v>
      </c>
      <c r="E77" s="135">
        <f t="shared" si="1"/>
        <v>44893.63664999999</v>
      </c>
      <c r="F77" s="133">
        <f t="shared" si="2"/>
        <v>39080.37031299999</v>
      </c>
      <c r="G77" s="135">
        <f t="shared" si="3"/>
        <v>24953.011029</v>
      </c>
      <c r="H77" s="85">
        <f t="shared" si="4"/>
        <v>146439.63972499996</v>
      </c>
    </row>
    <row r="78" spans="2:8" ht="24" thickBot="1">
      <c r="B78" s="204" t="s">
        <v>17</v>
      </c>
      <c r="C78" s="342">
        <f>SUM(C66:C77)</f>
        <v>100.00000000000001</v>
      </c>
      <c r="D78" s="210">
        <f>+'3.1'!C10</f>
        <v>3642002.11</v>
      </c>
      <c r="E78" s="210">
        <f>+'3.1'!D10</f>
        <v>4358605.5</v>
      </c>
      <c r="F78" s="210">
        <f>+'3.1'!E10</f>
        <v>3794210.71</v>
      </c>
      <c r="G78" s="210">
        <f>+'3.1'!F10</f>
        <v>2422622.43</v>
      </c>
      <c r="H78" s="101">
        <f>SUM(H66:H77)</f>
        <v>14217440.750000004</v>
      </c>
    </row>
    <row r="79" ht="24" hidden="1" thickTop="1"/>
    <row r="80" ht="24" thickTop="1">
      <c r="B80" s="52" t="s">
        <v>252</v>
      </c>
    </row>
    <row r="81" spans="2:8" ht="23.25">
      <c r="B81" s="201" t="s">
        <v>28</v>
      </c>
      <c r="C81" s="341" t="s">
        <v>241</v>
      </c>
      <c r="D81" s="201" t="s">
        <v>3</v>
      </c>
      <c r="E81" s="202" t="s">
        <v>4</v>
      </c>
      <c r="F81" s="201" t="s">
        <v>5</v>
      </c>
      <c r="G81" s="202" t="s">
        <v>6</v>
      </c>
      <c r="H81" s="201" t="s">
        <v>17</v>
      </c>
    </row>
    <row r="82" spans="2:8" ht="23.25">
      <c r="B82" s="32" t="str">
        <f>+'ตาราง 1.1'!E50</f>
        <v>1. งานบริการจ่ายยาผู้ป่วยใน-นอก</v>
      </c>
      <c r="C82" s="339">
        <v>99.71</v>
      </c>
      <c r="D82" s="133">
        <f>+$D$86*C82/$C$86</f>
        <v>13708210.86713</v>
      </c>
      <c r="E82" s="135">
        <f>+$E$86*C82/$C$86</f>
        <v>349688452.793654</v>
      </c>
      <c r="F82" s="133">
        <f>+$F$86*C82/$C$86</f>
        <v>5767310.974022</v>
      </c>
      <c r="G82" s="135">
        <f>+$G$86*C82/$C$86</f>
        <v>5890321.525893999</v>
      </c>
      <c r="H82" s="85">
        <f>SUM(D82:G82)</f>
        <v>375054296.16069996</v>
      </c>
    </row>
    <row r="83" spans="2:8" ht="23.25">
      <c r="B83" s="32" t="str">
        <f>+'ตาราง 1.1'!E51</f>
        <v>2. การจัดซื้อ/จัดจ้าง - เวชภัณฑ์</v>
      </c>
      <c r="C83" s="339">
        <v>0.09</v>
      </c>
      <c r="D83" s="133">
        <f>+$D$86*C83/$C$86</f>
        <v>12373.27227</v>
      </c>
      <c r="E83" s="135">
        <f>+$E$86*C83/$C$86</f>
        <v>315634.948866</v>
      </c>
      <c r="F83" s="133">
        <f>+$F$86*C83/$C$86</f>
        <v>5205.676338</v>
      </c>
      <c r="G83" s="135">
        <f>+$G$86*C83/$C$86</f>
        <v>5316.707825999999</v>
      </c>
      <c r="H83" s="85">
        <f>SUM(D83:G83)</f>
        <v>338530.6053</v>
      </c>
    </row>
    <row r="84" spans="2:8" ht="23.25">
      <c r="B84" s="32" t="str">
        <f>+'ตาราง 1.1'!E52</f>
        <v>3. การจัดซื้อ/จัดจ้าง - ยา</v>
      </c>
      <c r="C84" s="339">
        <v>0.2</v>
      </c>
      <c r="D84" s="133">
        <f>+$D$86*C84/$C$86</f>
        <v>27496.160600000007</v>
      </c>
      <c r="E84" s="135">
        <f>+$E$86*C84/$C$86</f>
        <v>701410.9974800001</v>
      </c>
      <c r="F84" s="133">
        <f>+$F$86*C84/$C$86</f>
        <v>11568.169640000002</v>
      </c>
      <c r="G84" s="135">
        <f>+$G$86*C84/$C$86</f>
        <v>11814.906280000001</v>
      </c>
      <c r="H84" s="85">
        <f>SUM(D84:G84)</f>
        <v>752290.2340000002</v>
      </c>
    </row>
    <row r="85" spans="2:8" ht="23.25">
      <c r="B85" s="97"/>
      <c r="C85" s="339"/>
      <c r="D85" s="97"/>
      <c r="E85" s="98"/>
      <c r="F85" s="97"/>
      <c r="G85" s="98"/>
      <c r="H85" s="97"/>
    </row>
    <row r="86" spans="2:8" ht="24" thickBot="1">
      <c r="B86" s="204" t="s">
        <v>17</v>
      </c>
      <c r="C86" s="342">
        <f>SUM(C82:C85)</f>
        <v>100</v>
      </c>
      <c r="D86" s="210">
        <f>+'3.1'!C11</f>
        <v>13748080.3</v>
      </c>
      <c r="E86" s="210">
        <f>+'3.1'!D11</f>
        <v>350705498.74</v>
      </c>
      <c r="F86" s="210">
        <f>+'3.1'!E11</f>
        <v>5784084.82</v>
      </c>
      <c r="G86" s="210">
        <f>+'3.1'!F11</f>
        <v>5907453.14</v>
      </c>
      <c r="H86" s="101">
        <f>SUM(H82:H85)</f>
        <v>376145117</v>
      </c>
    </row>
    <row r="87" spans="2:8" ht="24" hidden="1" thickTop="1">
      <c r="B87" s="116"/>
      <c r="C87" s="577"/>
      <c r="D87" s="578"/>
      <c r="E87" s="578"/>
      <c r="F87" s="578"/>
      <c r="G87" s="578"/>
      <c r="H87" s="579"/>
    </row>
    <row r="88" ht="24" thickTop="1">
      <c r="B88" s="52" t="s">
        <v>350</v>
      </c>
    </row>
    <row r="89" spans="2:8" ht="23.25">
      <c r="B89" s="201" t="s">
        <v>28</v>
      </c>
      <c r="C89" s="341" t="s">
        <v>241</v>
      </c>
      <c r="D89" s="201" t="s">
        <v>3</v>
      </c>
      <c r="E89" s="202" t="s">
        <v>4</v>
      </c>
      <c r="F89" s="201" t="s">
        <v>5</v>
      </c>
      <c r="G89" s="202" t="s">
        <v>6</v>
      </c>
      <c r="H89" s="201" t="s">
        <v>17</v>
      </c>
    </row>
    <row r="90" spans="2:8" ht="23.25">
      <c r="B90" s="32" t="str">
        <f>+'ตาราง 1.1'!E54</f>
        <v>1. ให้คำปรึกษาด้านโภชนบำบัดโรคปอด-หัวใจ กับญาติผู้ป่วย</v>
      </c>
      <c r="C90" s="339">
        <v>23.15</v>
      </c>
      <c r="D90" s="133">
        <f>+$D$99*C90/$C$99</f>
        <v>686906.9203799999</v>
      </c>
      <c r="E90" s="135">
        <f>+$E$99*C90/$C$99</f>
        <v>4341579.289299998</v>
      </c>
      <c r="F90" s="133">
        <f>+$F$99*C90/$C$99</f>
        <v>357122.6392849999</v>
      </c>
      <c r="G90" s="135">
        <f>+$G$99*C90/$C$99</f>
        <v>947649.3961649998</v>
      </c>
      <c r="H90" s="85">
        <f>SUM(D90:G90)</f>
        <v>6333258.245129999</v>
      </c>
    </row>
    <row r="91" spans="2:8" ht="23.25">
      <c r="B91" s="32" t="str">
        <f>+'ตาราง 1.1'!E55</f>
        <v>2. ผู้ป่วยนอกโรคปอดได้รับบริการด้านโภชนบำบัด</v>
      </c>
      <c r="C91" s="339">
        <v>8.06</v>
      </c>
      <c r="D91" s="133">
        <f>+$D$99*C91/$C$99</f>
        <v>239156.361912</v>
      </c>
      <c r="E91" s="135">
        <f>+$E$99*C91/$C$99</f>
        <v>1511582.24932</v>
      </c>
      <c r="F91" s="133">
        <f>+$F$99*C91/$C$99</f>
        <v>124337.29903399998</v>
      </c>
      <c r="G91" s="135">
        <f>+$G$99*C91/$C$99</f>
        <v>329937.54354600003</v>
      </c>
      <c r="H91" s="85">
        <f>SUM(D91:G91)</f>
        <v>2205013.453812</v>
      </c>
    </row>
    <row r="92" spans="2:8" ht="23.25">
      <c r="B92" s="32" t="str">
        <f>+'ตาราง 1.1'!E56</f>
        <v>3. ผู้ป่วยนอกโรคหัวใจได้รับบริการด้านโภชนบำบัด</v>
      </c>
      <c r="C92" s="339">
        <v>33.22</v>
      </c>
      <c r="D92" s="133">
        <f>+$D$99*C92/$C$99</f>
        <v>985704.0127439998</v>
      </c>
      <c r="E92" s="135">
        <f>+$E$99*C92/$C$99</f>
        <v>6230119.394839998</v>
      </c>
      <c r="F92" s="133">
        <f>+$F$99*C92/$C$99</f>
        <v>512467.1307579999</v>
      </c>
      <c r="G92" s="135">
        <f>+$G$99*C92/$C$99</f>
        <v>1359866.6497019997</v>
      </c>
      <c r="H92" s="85">
        <f>SUM(D92:G92)</f>
        <v>9088157.188043999</v>
      </c>
    </row>
    <row r="93" spans="2:8" ht="23.25">
      <c r="B93" s="32" t="s">
        <v>351</v>
      </c>
      <c r="C93" s="339">
        <v>8.12</v>
      </c>
      <c r="D93" s="133">
        <f>+$D$99*C93/$C$99</f>
        <v>240936.68222399996</v>
      </c>
      <c r="E93" s="135">
        <f>+$E$99*C93/$C$99</f>
        <v>1522834.7226399996</v>
      </c>
      <c r="F93" s="133">
        <f>+$F$99*C93/$C$99</f>
        <v>125262.88686799996</v>
      </c>
      <c r="G93" s="135">
        <f>+$G$99*C93/$C$99</f>
        <v>332393.65429199993</v>
      </c>
      <c r="H93" s="85">
        <f>SUM(D93:G93)</f>
        <v>2221427.9460239992</v>
      </c>
    </row>
    <row r="94" spans="2:8" ht="23.25">
      <c r="B94" s="32" t="s">
        <v>352</v>
      </c>
      <c r="C94" s="339"/>
      <c r="D94" s="133"/>
      <c r="E94" s="135"/>
      <c r="F94" s="133"/>
      <c r="G94" s="135"/>
      <c r="H94" s="85"/>
    </row>
    <row r="95" spans="2:8" ht="23.25">
      <c r="B95" s="32" t="s">
        <v>353</v>
      </c>
      <c r="C95" s="339">
        <v>0.43</v>
      </c>
      <c r="D95" s="133">
        <f>+$D$99*C95/$C$99</f>
        <v>12758.962235999998</v>
      </c>
      <c r="E95" s="135">
        <f>+$E$99*C95/$C$99</f>
        <v>80642.72545999999</v>
      </c>
      <c r="F95" s="133">
        <f>+$F$99*C95/$C$99</f>
        <v>6633.379476999998</v>
      </c>
      <c r="G95" s="135">
        <f>+$G$99*C95/$C$99</f>
        <v>17602.127012999998</v>
      </c>
      <c r="H95" s="85">
        <f>SUM(D95:G95)</f>
        <v>117637.19418599998</v>
      </c>
    </row>
    <row r="96" spans="2:8" ht="23.25">
      <c r="B96" s="32" t="s">
        <v>354</v>
      </c>
      <c r="C96" s="339"/>
      <c r="D96" s="133"/>
      <c r="E96" s="135"/>
      <c r="F96" s="133"/>
      <c r="G96" s="135"/>
      <c r="H96" s="85"/>
    </row>
    <row r="97" spans="2:8" ht="23.25">
      <c r="B97" s="32" t="str">
        <f>+'ตาราง 1.1'!E61</f>
        <v>6. จำนวนผู้เข้าร่วมกิจกรรมและฟังบรรยายความรู้ด้านโภชนาการ</v>
      </c>
      <c r="C97" s="339">
        <v>27.02</v>
      </c>
      <c r="D97" s="133">
        <f>+$D$99*C97/$C$99</f>
        <v>801737.580504</v>
      </c>
      <c r="E97" s="135">
        <f>+$E$99*C97/$C$99</f>
        <v>5067363.818439999</v>
      </c>
      <c r="F97" s="133">
        <f>+$F$99*C97/$C$99</f>
        <v>416823.05457799986</v>
      </c>
      <c r="G97" s="135">
        <f>+$G$99*C97/$C$99</f>
        <v>1106068.539282</v>
      </c>
      <c r="H97" s="85">
        <f>SUM(D97:G97)</f>
        <v>7391992.992803998</v>
      </c>
    </row>
    <row r="98" spans="2:8" ht="23.25">
      <c r="B98" s="97"/>
      <c r="C98" s="339" t="s">
        <v>208</v>
      </c>
      <c r="D98" s="97"/>
      <c r="E98" s="98"/>
      <c r="F98" s="97"/>
      <c r="G98" s="98"/>
      <c r="H98" s="97"/>
    </row>
    <row r="99" spans="2:8" ht="24" thickBot="1">
      <c r="B99" s="204" t="s">
        <v>17</v>
      </c>
      <c r="C99" s="342">
        <f>SUM(C90:C98)</f>
        <v>100.00000000000001</v>
      </c>
      <c r="D99" s="210">
        <f>+'3.1'!C12</f>
        <v>2967200.52</v>
      </c>
      <c r="E99" s="210">
        <f>+'3.1'!D12</f>
        <v>18754122.2</v>
      </c>
      <c r="F99" s="210">
        <f>+'3.1'!E12</f>
        <v>1542646.39</v>
      </c>
      <c r="G99" s="210">
        <f>+'3.1'!F12</f>
        <v>4093517.91</v>
      </c>
      <c r="H99" s="214">
        <f>SUM(H90:H98)</f>
        <v>27357487.019999992</v>
      </c>
    </row>
    <row r="100" ht="24" thickTop="1"/>
    <row r="101" ht="23.25">
      <c r="B101" s="52" t="s">
        <v>383</v>
      </c>
    </row>
    <row r="102" spans="2:8" ht="23.25">
      <c r="B102" s="201" t="s">
        <v>28</v>
      </c>
      <c r="C102" s="341" t="s">
        <v>241</v>
      </c>
      <c r="D102" s="201" t="s">
        <v>3</v>
      </c>
      <c r="E102" s="202" t="s">
        <v>4</v>
      </c>
      <c r="F102" s="201" t="s">
        <v>5</v>
      </c>
      <c r="G102" s="202" t="s">
        <v>6</v>
      </c>
      <c r="H102" s="201" t="s">
        <v>17</v>
      </c>
    </row>
    <row r="103" spans="2:8" ht="23.25">
      <c r="B103" s="32" t="str">
        <f>+'ตาราง 1.1'!E63</f>
        <v>1. งานวิจัย</v>
      </c>
      <c r="C103" s="339">
        <v>80</v>
      </c>
      <c r="D103" s="133">
        <f>+$D$107*C103/$C$107</f>
        <v>11833584.24</v>
      </c>
      <c r="E103" s="135">
        <f>+$E$107*C103/$C$107</f>
        <v>3027409.76</v>
      </c>
      <c r="F103" s="133">
        <f>+$F$107*C103/$C$107</f>
        <v>596560.9280000001</v>
      </c>
      <c r="G103" s="135">
        <f>+$G$107*C103/$C$107</f>
        <v>26765268.728</v>
      </c>
      <c r="H103" s="85">
        <f>SUM(D103:G103)</f>
        <v>42222823.656</v>
      </c>
    </row>
    <row r="104" spans="2:8" ht="23.25">
      <c r="B104" s="32" t="s">
        <v>337</v>
      </c>
      <c r="C104" s="339">
        <v>20</v>
      </c>
      <c r="D104" s="133">
        <f>+$D$107*C104/$C$107</f>
        <v>2958396.06</v>
      </c>
      <c r="E104" s="135">
        <f>+$E$107*C104/$C$107</f>
        <v>756852.44</v>
      </c>
      <c r="F104" s="133">
        <f>+$F$107*C104/$C$107</f>
        <v>149140.23200000002</v>
      </c>
      <c r="G104" s="135">
        <f>+$G$107*C104/$C$107</f>
        <v>6691317.182</v>
      </c>
      <c r="H104" s="85">
        <f>SUM(D104:G104)</f>
        <v>10555705.914</v>
      </c>
    </row>
    <row r="105" spans="2:8" ht="23.25">
      <c r="B105" s="32" t="s">
        <v>338</v>
      </c>
      <c r="C105" s="339"/>
      <c r="D105" s="133"/>
      <c r="E105" s="135"/>
      <c r="F105" s="133"/>
      <c r="G105" s="135"/>
      <c r="H105" s="85"/>
    </row>
    <row r="106" spans="2:8" ht="23.25" hidden="1">
      <c r="B106" s="215"/>
      <c r="C106" s="339"/>
      <c r="D106" s="97"/>
      <c r="E106" s="98"/>
      <c r="F106" s="97"/>
      <c r="G106" s="98"/>
      <c r="H106" s="97"/>
    </row>
    <row r="107" spans="2:8" ht="24" thickBot="1">
      <c r="B107" s="204" t="s">
        <v>17</v>
      </c>
      <c r="C107" s="342">
        <f>SUM(C103:C106)</f>
        <v>100</v>
      </c>
      <c r="D107" s="210">
        <f>+'3.1'!C13</f>
        <v>14791980.3</v>
      </c>
      <c r="E107" s="210">
        <f>+'3.1'!D13</f>
        <v>3784262.2</v>
      </c>
      <c r="F107" s="210">
        <f>+'3.1'!E13</f>
        <v>745701.16</v>
      </c>
      <c r="G107" s="210">
        <f>+'3.1'!F13</f>
        <v>33456585.91</v>
      </c>
      <c r="H107" s="154">
        <f>SUM(H103:H106)</f>
        <v>52778529.57000001</v>
      </c>
    </row>
    <row r="108" ht="24" thickTop="1"/>
    <row r="109" ht="23.25">
      <c r="B109" s="52" t="s">
        <v>375</v>
      </c>
    </row>
    <row r="110" spans="2:8" ht="23.25">
      <c r="B110" s="201" t="s">
        <v>28</v>
      </c>
      <c r="C110" s="341" t="s">
        <v>241</v>
      </c>
      <c r="D110" s="201" t="s">
        <v>3</v>
      </c>
      <c r="E110" s="202" t="s">
        <v>4</v>
      </c>
      <c r="F110" s="201" t="s">
        <v>5</v>
      </c>
      <c r="G110" s="202" t="s">
        <v>6</v>
      </c>
      <c r="H110" s="201" t="s">
        <v>17</v>
      </c>
    </row>
    <row r="111" spans="2:8" ht="23.25">
      <c r="B111" s="32" t="s">
        <v>339</v>
      </c>
      <c r="C111" s="339">
        <v>100</v>
      </c>
      <c r="D111" s="133">
        <f>+D114</f>
        <v>17512452.6</v>
      </c>
      <c r="E111" s="133">
        <f>+E114</f>
        <v>28478510.5</v>
      </c>
      <c r="F111" s="133">
        <f>+F114</f>
        <v>4575129.61</v>
      </c>
      <c r="G111" s="133">
        <f>+G114</f>
        <v>18297501.73</v>
      </c>
      <c r="H111" s="133">
        <f>SUM(D111:G111)</f>
        <v>68863594.44</v>
      </c>
    </row>
    <row r="112" spans="2:8" ht="23.25">
      <c r="B112" s="32"/>
      <c r="C112" s="339"/>
      <c r="D112" s="133"/>
      <c r="E112" s="135"/>
      <c r="F112" s="133"/>
      <c r="G112" s="135"/>
      <c r="H112" s="133"/>
    </row>
    <row r="113" spans="2:8" ht="23.25">
      <c r="B113" s="97"/>
      <c r="C113" s="339"/>
      <c r="D113" s="97"/>
      <c r="E113" s="98"/>
      <c r="F113" s="97"/>
      <c r="G113" s="98"/>
      <c r="H113" s="133"/>
    </row>
    <row r="114" spans="2:8" ht="24" thickBot="1">
      <c r="B114" s="204" t="s">
        <v>17</v>
      </c>
      <c r="C114" s="342">
        <f>SUM(C111:C113)</f>
        <v>100</v>
      </c>
      <c r="D114" s="210">
        <f>+'3.1'!C14</f>
        <v>17512452.6</v>
      </c>
      <c r="E114" s="210">
        <f>+'3.1'!D14</f>
        <v>28478510.5</v>
      </c>
      <c r="F114" s="210">
        <f>+'3.1'!E14</f>
        <v>4575129.61</v>
      </c>
      <c r="G114" s="210">
        <f>+'3.1'!F14</f>
        <v>18297501.73</v>
      </c>
      <c r="H114" s="207">
        <f>SUM(H111:H113)</f>
        <v>68863594.44</v>
      </c>
    </row>
    <row r="115" ht="24" hidden="1" thickTop="1"/>
    <row r="116" ht="24" thickTop="1">
      <c r="B116" s="52" t="s">
        <v>222</v>
      </c>
    </row>
    <row r="117" spans="2:8" ht="23.25">
      <c r="B117" s="201" t="s">
        <v>28</v>
      </c>
      <c r="C117" s="341" t="s">
        <v>241</v>
      </c>
      <c r="D117" s="201" t="s">
        <v>3</v>
      </c>
      <c r="E117" s="202" t="s">
        <v>4</v>
      </c>
      <c r="F117" s="201" t="s">
        <v>5</v>
      </c>
      <c r="G117" s="202" t="s">
        <v>6</v>
      </c>
      <c r="H117" s="201" t="s">
        <v>17</v>
      </c>
    </row>
    <row r="118" spans="2:8" ht="23.25">
      <c r="B118" s="97" t="str">
        <f>+'ตาราง 1.1'!E70</f>
        <v>1. การพยาบาลเฉพาะทางสาขาการพยาบาลโรคหัวใจและหลอดเลือด</v>
      </c>
      <c r="C118" s="339">
        <v>28.58</v>
      </c>
      <c r="D118" s="133">
        <f>+$D$122*C118/$C$122</f>
        <v>37596564.986820005</v>
      </c>
      <c r="E118" s="135">
        <f>+$E$122*C118/$C$122</f>
        <v>15280520.461304</v>
      </c>
      <c r="F118" s="133">
        <f>+$F$122*C118/$C$122</f>
        <v>976628.6721600001</v>
      </c>
      <c r="G118" s="135">
        <f>+$G$122*C118/$C$122</f>
        <v>30962.257319999997</v>
      </c>
      <c r="H118" s="133">
        <f>SUM(D118:G118)</f>
        <v>53884676.37760401</v>
      </c>
    </row>
    <row r="119" spans="2:8" ht="23.25">
      <c r="B119" s="32" t="str">
        <f>+'ตาราง 1.1'!E71</f>
        <v>2.การอ่านภาพรังสีทรวงอกที่จำเป็นสำหรับพยาบาล</v>
      </c>
      <c r="C119" s="339">
        <v>35.71</v>
      </c>
      <c r="D119" s="133">
        <f>+$D$122*C119/$C$122</f>
        <v>46975973.956590004</v>
      </c>
      <c r="E119" s="135">
        <f>+$E$122*C119/$C$122</f>
        <v>19092630.709348</v>
      </c>
      <c r="F119" s="133">
        <f>+$F$122*C119/$C$122</f>
        <v>1220273.26392</v>
      </c>
      <c r="G119" s="135">
        <f>+$G$122*C119/$C$122</f>
        <v>38686.57134</v>
      </c>
      <c r="H119" s="133">
        <f>SUM(D119:G119)</f>
        <v>67327564.501198</v>
      </c>
    </row>
    <row r="120" spans="2:8" ht="23.25">
      <c r="B120" s="32" t="str">
        <f>+'ตาราง 1.1'!E72</f>
        <v>3.การแปรผลคลื่นไฟฟ้าหัวใจ</v>
      </c>
      <c r="C120" s="339">
        <v>35.71</v>
      </c>
      <c r="D120" s="133">
        <f>+$D$122*C120/$C$122</f>
        <v>46975973.956590004</v>
      </c>
      <c r="E120" s="135">
        <f>+$E$122*C120/$C$122</f>
        <v>19092630.709348</v>
      </c>
      <c r="F120" s="133">
        <f>+$F$122*C120/$C$122</f>
        <v>1220273.26392</v>
      </c>
      <c r="G120" s="135">
        <f>+$G$122*C120/$C$122</f>
        <v>38686.57134</v>
      </c>
      <c r="H120" s="133">
        <f>SUM(D120:G120)</f>
        <v>67327564.501198</v>
      </c>
    </row>
    <row r="121" spans="2:8" ht="23.25">
      <c r="B121" s="215"/>
      <c r="C121" s="339"/>
      <c r="D121" s="133"/>
      <c r="E121" s="98"/>
      <c r="F121" s="97"/>
      <c r="G121" s="98"/>
      <c r="H121" s="133"/>
    </row>
    <row r="122" spans="2:8" ht="24" thickBot="1">
      <c r="B122" s="204" t="s">
        <v>17</v>
      </c>
      <c r="C122" s="342">
        <f>SUM(C118:C121)</f>
        <v>100</v>
      </c>
      <c r="D122" s="210">
        <f>+'3.1'!C15</f>
        <v>131548512.9</v>
      </c>
      <c r="E122" s="210">
        <f>+'3.1'!D15</f>
        <v>53465781.88</v>
      </c>
      <c r="F122" s="210">
        <f>+'3.1'!E15</f>
        <v>3417175.2</v>
      </c>
      <c r="G122" s="210">
        <f>+'3.1'!F15</f>
        <v>108335.4</v>
      </c>
      <c r="H122" s="207">
        <f>SUM(H118:H121)</f>
        <v>188539805.38</v>
      </c>
    </row>
    <row r="123" spans="2:8" ht="24" thickTop="1">
      <c r="B123" s="116"/>
      <c r="C123" s="577"/>
      <c r="D123" s="578"/>
      <c r="E123" s="578"/>
      <c r="F123" s="578"/>
      <c r="G123" s="578"/>
      <c r="H123" s="135"/>
    </row>
    <row r="124" ht="23.25">
      <c r="B124" s="52" t="s">
        <v>373</v>
      </c>
    </row>
    <row r="125" spans="2:8" ht="23.25">
      <c r="B125" s="201" t="s">
        <v>28</v>
      </c>
      <c r="C125" s="341" t="s">
        <v>241</v>
      </c>
      <c r="D125" s="201" t="s">
        <v>3</v>
      </c>
      <c r="E125" s="202" t="s">
        <v>4</v>
      </c>
      <c r="F125" s="201" t="s">
        <v>5</v>
      </c>
      <c r="G125" s="202" t="s">
        <v>6</v>
      </c>
      <c r="H125" s="201" t="s">
        <v>17</v>
      </c>
    </row>
    <row r="126" spans="2:8" ht="23.25">
      <c r="B126" s="32" t="str">
        <f>+'ตาราง 1.1'!E74</f>
        <v>2. จำนวนผู้ป่วยโรคหัวใจ</v>
      </c>
      <c r="C126" s="339">
        <v>74.62</v>
      </c>
      <c r="D126" s="133">
        <f>+$D$129*C126/$C$129</f>
        <v>19662606.024707224</v>
      </c>
      <c r="E126" s="135">
        <f>+$E$129*C126/$C$129</f>
        <v>23320056.75094621</v>
      </c>
      <c r="F126" s="133">
        <f>+$F$129*C126/$C$129</f>
        <v>4197878.439463157</v>
      </c>
      <c r="G126" s="135">
        <f>+$G$129*C126/$C$129</f>
        <v>5475268.693174423</v>
      </c>
      <c r="H126" s="133">
        <f>SUM(D126:G126)</f>
        <v>52655809.90829101</v>
      </c>
    </row>
    <row r="127" spans="2:8" ht="23.25">
      <c r="B127" s="32" t="str">
        <f>+'ตาราง 1.1'!E75</f>
        <v>3. จำนวนผู้ป่วยโรคปอด</v>
      </c>
      <c r="C127" s="339">
        <v>21.87</v>
      </c>
      <c r="D127" s="133">
        <f>+$D$129*C127/$C$129</f>
        <v>5762814.175292776</v>
      </c>
      <c r="E127" s="135">
        <f>+$E$129*C127/$C$129</f>
        <v>6834757.989053788</v>
      </c>
      <c r="F127" s="133">
        <f>+$F$129*C127/$C$129</f>
        <v>1230335.0505368432</v>
      </c>
      <c r="G127" s="135">
        <f>+$G$129*C127/$C$129</f>
        <v>1604718.9268255779</v>
      </c>
      <c r="H127" s="133">
        <f>SUM(D127:G127)</f>
        <v>15432626.141708985</v>
      </c>
    </row>
    <row r="128" spans="2:8" ht="23.25">
      <c r="B128" s="97"/>
      <c r="C128" s="339"/>
      <c r="D128" s="97"/>
      <c r="E128" s="98"/>
      <c r="F128" s="97"/>
      <c r="G128" s="98"/>
      <c r="H128" s="133"/>
    </row>
    <row r="129" spans="2:8" ht="24" thickBot="1">
      <c r="B129" s="204" t="s">
        <v>17</v>
      </c>
      <c r="C129" s="342">
        <f>SUM(C126:C128)</f>
        <v>96.49000000000001</v>
      </c>
      <c r="D129" s="210">
        <f>+'3.1'!C16</f>
        <v>25425420.2</v>
      </c>
      <c r="E129" s="210">
        <f>+'3.1'!D16</f>
        <v>30154814.74</v>
      </c>
      <c r="F129" s="210">
        <f>+'3.1'!E16</f>
        <v>5428213.49</v>
      </c>
      <c r="G129" s="210">
        <f>+'3.1'!F16</f>
        <v>7079987.62</v>
      </c>
      <c r="H129" s="207">
        <f>SUM(H126:H128)</f>
        <v>68088436.05</v>
      </c>
    </row>
    <row r="130" ht="24" thickTop="1">
      <c r="C130" s="29"/>
    </row>
    <row r="131" s="54" customFormat="1" ht="23.25">
      <c r="C131" s="347"/>
    </row>
    <row r="132" spans="2:3" s="54" customFormat="1" ht="26.25">
      <c r="B132" s="65" t="s">
        <v>246</v>
      </c>
      <c r="C132" s="347"/>
    </row>
    <row r="133" s="54" customFormat="1" ht="23.25">
      <c r="C133" s="347"/>
    </row>
    <row r="134" ht="23.25">
      <c r="B134" s="52" t="s">
        <v>247</v>
      </c>
    </row>
    <row r="135" spans="2:8" ht="23.25">
      <c r="B135" s="201" t="s">
        <v>28</v>
      </c>
      <c r="C135" s="341" t="s">
        <v>241</v>
      </c>
      <c r="D135" s="201" t="s">
        <v>3</v>
      </c>
      <c r="E135" s="202" t="s">
        <v>4</v>
      </c>
      <c r="F135" s="201" t="s">
        <v>5</v>
      </c>
      <c r="G135" s="202" t="s">
        <v>6</v>
      </c>
      <c r="H135" s="201" t="s">
        <v>17</v>
      </c>
    </row>
    <row r="136" spans="2:8" ht="23.25">
      <c r="B136" s="97" t="s">
        <v>248</v>
      </c>
      <c r="C136" s="339">
        <v>13.8</v>
      </c>
      <c r="D136" s="133">
        <f>+$D$139*C136/$C$139</f>
        <v>549029.16636</v>
      </c>
      <c r="E136" s="135">
        <f>+$E$139*C136/$C$139</f>
        <v>1032157.3794</v>
      </c>
      <c r="F136" s="133">
        <f>+$F$139*C136/$C$139</f>
        <v>140149.14990000002</v>
      </c>
      <c r="G136" s="135">
        <f>+$G$139*C136/$C$139</f>
        <v>614098.1853</v>
      </c>
      <c r="H136" s="133">
        <f>SUM(D136:G136)</f>
        <v>2335433.88096</v>
      </c>
    </row>
    <row r="137" spans="2:8" ht="23.25">
      <c r="B137" s="97" t="s">
        <v>249</v>
      </c>
      <c r="C137" s="339">
        <v>86.2</v>
      </c>
      <c r="D137" s="133">
        <f>+$D$139*C137/$C$139</f>
        <v>3429443.05364</v>
      </c>
      <c r="E137" s="135">
        <f>+$E$139*C137/$C$139</f>
        <v>6447243.920600001</v>
      </c>
      <c r="F137" s="133">
        <f>+$F$139*C137/$C$139</f>
        <v>875424.4001000001</v>
      </c>
      <c r="G137" s="135">
        <f>+$G$139*C137/$C$139</f>
        <v>3835888.6646999996</v>
      </c>
      <c r="H137" s="133">
        <f>SUM(D137:G137)</f>
        <v>14588000.039040001</v>
      </c>
    </row>
    <row r="138" spans="2:8" ht="23.25">
      <c r="B138" s="97"/>
      <c r="C138" s="339"/>
      <c r="D138" s="97"/>
      <c r="E138" s="98"/>
      <c r="F138" s="97"/>
      <c r="G138" s="98"/>
      <c r="H138" s="97"/>
    </row>
    <row r="139" spans="2:8" ht="24" thickBot="1">
      <c r="B139" s="204" t="s">
        <v>17</v>
      </c>
      <c r="C139" s="342">
        <v>100</v>
      </c>
      <c r="D139" s="210">
        <f>+'3.1'!C21</f>
        <v>3978472.22</v>
      </c>
      <c r="E139" s="210">
        <f>+'3.1'!D21</f>
        <v>7479401.3</v>
      </c>
      <c r="F139" s="210">
        <f>+'3.1'!E21</f>
        <v>1015573.55</v>
      </c>
      <c r="G139" s="210">
        <f>+'3.1'!F21</f>
        <v>4449986.85</v>
      </c>
      <c r="H139" s="216">
        <f>SUM(H136:H138)</f>
        <v>16923433.92</v>
      </c>
    </row>
    <row r="140" spans="3:7" s="54" customFormat="1" ht="24" thickTop="1">
      <c r="C140" s="347"/>
      <c r="D140" s="55"/>
      <c r="E140" s="55"/>
      <c r="F140" s="55"/>
      <c r="G140" s="56"/>
    </row>
  </sheetData>
  <sheetProtection selectLockedCells="1" selectUnlockedCells="1"/>
  <mergeCells count="1">
    <mergeCell ref="B1:H1"/>
  </mergeCells>
  <printOptions horizontalCentered="1"/>
  <pageMargins left="0" right="0" top="0.35433070866141736" bottom="0.07874015748031496" header="0.31496062992125984" footer="0.1968503937007874"/>
  <pageSetup horizontalDpi="600" verticalDpi="600" orientation="landscape" paperSize="9" scale="93" r:id="rId1"/>
  <rowBreaks count="5" manualBreakCount="5">
    <brk id="25" max="7" man="1"/>
    <brk id="53" max="255" man="1"/>
    <brk id="78" max="7" man="1"/>
    <brk id="107" max="7" man="1"/>
    <brk id="130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M74"/>
  <sheetViews>
    <sheetView zoomScalePageLayoutView="0" workbookViewId="0" topLeftCell="B13">
      <pane xSplit="1" topLeftCell="C1" activePane="topRight" state="frozen"/>
      <selection pane="topLeft" activeCell="B20" sqref="B20"/>
      <selection pane="topRight" activeCell="J32" sqref="J32"/>
    </sheetView>
  </sheetViews>
  <sheetFormatPr defaultColWidth="9.140625" defaultRowHeight="12.75"/>
  <cols>
    <col min="1" max="1" width="9.140625" style="34" customWidth="1"/>
    <col min="2" max="2" width="40.8515625" style="34" customWidth="1"/>
    <col min="3" max="7" width="18.28125" style="34" customWidth="1"/>
    <col min="8" max="8" width="7.28125" style="524" customWidth="1"/>
    <col min="9" max="9" width="9.8515625" style="34" customWidth="1"/>
    <col min="10" max="10" width="13.7109375" style="34" bestFit="1" customWidth="1"/>
    <col min="11" max="11" width="12.8515625" style="34" bestFit="1" customWidth="1"/>
    <col min="12" max="12" width="16.57421875" style="34" bestFit="1" customWidth="1"/>
    <col min="13" max="13" width="16.421875" style="34" bestFit="1" customWidth="1"/>
    <col min="14" max="16384" width="9.140625" style="34" customWidth="1"/>
  </cols>
  <sheetData>
    <row r="1" spans="2:8" s="38" customFormat="1" ht="30.75" customHeight="1">
      <c r="B1" s="736" t="s">
        <v>135</v>
      </c>
      <c r="C1" s="736"/>
      <c r="D1" s="736"/>
      <c r="G1" s="36" t="s">
        <v>1</v>
      </c>
      <c r="H1" s="575"/>
    </row>
    <row r="2" spans="2:9" s="178" customFormat="1" ht="42.75" customHeight="1">
      <c r="B2" s="39" t="s">
        <v>136</v>
      </c>
      <c r="C2" s="199" t="s">
        <v>3</v>
      </c>
      <c r="D2" s="39" t="s">
        <v>4</v>
      </c>
      <c r="E2" s="39" t="s">
        <v>5</v>
      </c>
      <c r="F2" s="40" t="s">
        <v>6</v>
      </c>
      <c r="G2" s="179" t="s">
        <v>17</v>
      </c>
      <c r="H2" s="576"/>
      <c r="I2" s="538"/>
    </row>
    <row r="3" spans="2:13" ht="21">
      <c r="B3" s="192" t="s">
        <v>19</v>
      </c>
      <c r="C3" s="545">
        <v>6647612.023</v>
      </c>
      <c r="D3" s="196">
        <v>184087023.3</v>
      </c>
      <c r="E3" s="182">
        <v>8563202.2</v>
      </c>
      <c r="F3" s="181">
        <v>5174589.19</v>
      </c>
      <c r="G3" s="183">
        <f>SUM(C3:F3)</f>
        <v>204472426.713</v>
      </c>
      <c r="L3" s="72"/>
      <c r="M3" s="72"/>
    </row>
    <row r="4" spans="2:13" ht="21">
      <c r="B4" s="193" t="s">
        <v>364</v>
      </c>
      <c r="C4" s="546">
        <v>1954785.44</v>
      </c>
      <c r="D4" s="160">
        <v>5570052.24</v>
      </c>
      <c r="E4" s="140">
        <v>1421500.54</v>
      </c>
      <c r="F4" s="171">
        <v>5210919.45</v>
      </c>
      <c r="G4" s="186">
        <f aca="true" t="shared" si="0" ref="G4:G27">SUM(C4:F4)</f>
        <v>14157257.669999998</v>
      </c>
      <c r="M4" s="72"/>
    </row>
    <row r="5" spans="2:13" ht="21">
      <c r="B5" s="193" t="s">
        <v>21</v>
      </c>
      <c r="C5" s="546">
        <v>10641315.33</v>
      </c>
      <c r="D5" s="160">
        <v>56894561.22</v>
      </c>
      <c r="E5" s="185">
        <v>6781241.52</v>
      </c>
      <c r="F5" s="171">
        <v>3397211.5199999996</v>
      </c>
      <c r="G5" s="186">
        <f t="shared" si="0"/>
        <v>77714329.58999999</v>
      </c>
      <c r="M5" s="72"/>
    </row>
    <row r="6" spans="2:13" ht="21">
      <c r="B6" s="193" t="s">
        <v>22</v>
      </c>
      <c r="C6" s="546">
        <v>10403458.63</v>
      </c>
      <c r="D6" s="160">
        <v>362015485.64</v>
      </c>
      <c r="E6" s="185">
        <v>7414581.33</v>
      </c>
      <c r="F6" s="171">
        <v>952182.7799999999</v>
      </c>
      <c r="G6" s="186">
        <f t="shared" si="0"/>
        <v>380785708.37999994</v>
      </c>
      <c r="M6" s="72"/>
    </row>
    <row r="7" spans="2:13" ht="21">
      <c r="B7" s="193" t="s">
        <v>23</v>
      </c>
      <c r="C7" s="546">
        <v>7932125.45</v>
      </c>
      <c r="D7" s="160">
        <v>10841262.33</v>
      </c>
      <c r="E7" s="185">
        <v>3487512.11</v>
      </c>
      <c r="F7" s="171">
        <v>4362570.32</v>
      </c>
      <c r="G7" s="186">
        <f t="shared" si="0"/>
        <v>26623470.21</v>
      </c>
      <c r="M7" s="72"/>
    </row>
    <row r="8" spans="2:13" ht="21">
      <c r="B8" s="193" t="s">
        <v>370</v>
      </c>
      <c r="C8" s="546">
        <f>9800465.198+16569087.61</f>
        <v>26369552.808</v>
      </c>
      <c r="D8" s="160">
        <f>17478445.2299996+48811784.12</f>
        <v>66290229.3499996</v>
      </c>
      <c r="E8" s="185">
        <f>4764145.33+5787521.03</f>
        <v>10551666.36</v>
      </c>
      <c r="F8" s="171">
        <f>5927552.23+767066.56</f>
        <v>6694618.790000001</v>
      </c>
      <c r="G8" s="186">
        <f t="shared" si="0"/>
        <v>109906067.30799961</v>
      </c>
      <c r="M8" s="72"/>
    </row>
    <row r="9" spans="2:13" ht="21">
      <c r="B9" s="193" t="s">
        <v>24</v>
      </c>
      <c r="C9" s="546">
        <v>6813215.71</v>
      </c>
      <c r="D9" s="160">
        <v>3971645.51</v>
      </c>
      <c r="E9" s="140">
        <v>1295669</v>
      </c>
      <c r="F9" s="171">
        <v>2686663.55</v>
      </c>
      <c r="G9" s="186">
        <f t="shared" si="0"/>
        <v>14767193.77</v>
      </c>
      <c r="M9" s="72"/>
    </row>
    <row r="10" spans="2:13" ht="21">
      <c r="B10" s="193" t="s">
        <v>25</v>
      </c>
      <c r="C10" s="546">
        <v>3642002.11</v>
      </c>
      <c r="D10" s="160">
        <v>4358605.5</v>
      </c>
      <c r="E10" s="140">
        <v>3794210.71</v>
      </c>
      <c r="F10" s="171">
        <v>2422622.43</v>
      </c>
      <c r="G10" s="186">
        <f t="shared" si="0"/>
        <v>14217440.75</v>
      </c>
      <c r="M10" s="72"/>
    </row>
    <row r="11" spans="2:13" ht="21">
      <c r="B11" s="193" t="s">
        <v>26</v>
      </c>
      <c r="C11" s="546">
        <v>13748080.3</v>
      </c>
      <c r="D11" s="160">
        <v>350705498.74</v>
      </c>
      <c r="E11" s="140">
        <v>5784084.82</v>
      </c>
      <c r="F11" s="171">
        <v>5907453.14</v>
      </c>
      <c r="G11" s="186">
        <f t="shared" si="0"/>
        <v>376145117</v>
      </c>
      <c r="M11" s="72"/>
    </row>
    <row r="12" spans="2:13" ht="21">
      <c r="B12" s="193" t="s">
        <v>379</v>
      </c>
      <c r="C12" s="546">
        <v>2967200.52</v>
      </c>
      <c r="D12" s="160">
        <v>18754122.2</v>
      </c>
      <c r="E12" s="140">
        <v>1542646.39</v>
      </c>
      <c r="F12" s="171">
        <v>4093517.91</v>
      </c>
      <c r="G12" s="186">
        <f t="shared" si="0"/>
        <v>27357487.02</v>
      </c>
      <c r="M12" s="72"/>
    </row>
    <row r="13" spans="2:13" ht="21">
      <c r="B13" s="193" t="s">
        <v>380</v>
      </c>
      <c r="C13" s="548">
        <v>14791980.3</v>
      </c>
      <c r="D13" s="188">
        <v>3784262.2</v>
      </c>
      <c r="E13" s="542">
        <v>745701.16</v>
      </c>
      <c r="F13" s="188">
        <v>33456585.91</v>
      </c>
      <c r="G13" s="186">
        <f>SUM(C13:F13)</f>
        <v>52778529.57</v>
      </c>
      <c r="M13" s="72"/>
    </row>
    <row r="14" spans="2:12" ht="21">
      <c r="B14" s="193" t="s">
        <v>381</v>
      </c>
      <c r="C14" s="548">
        <v>17512452.6</v>
      </c>
      <c r="D14" s="188">
        <v>28478510.5</v>
      </c>
      <c r="E14" s="542">
        <v>4575129.61</v>
      </c>
      <c r="F14" s="188">
        <v>18297501.73</v>
      </c>
      <c r="G14" s="186">
        <f>SUM(C14:F14)</f>
        <v>68863594.44</v>
      </c>
      <c r="L14" s="72"/>
    </row>
    <row r="15" spans="2:12" ht="21">
      <c r="B15" s="193" t="s">
        <v>27</v>
      </c>
      <c r="C15" s="546">
        <v>131548512.9</v>
      </c>
      <c r="D15" s="160">
        <v>53465781.88</v>
      </c>
      <c r="E15" s="185">
        <v>3417175.2</v>
      </c>
      <c r="F15" s="171">
        <v>108335.4</v>
      </c>
      <c r="G15" s="186">
        <f t="shared" si="0"/>
        <v>188539805.38</v>
      </c>
      <c r="L15" s="72"/>
    </row>
    <row r="16" spans="2:12" ht="21">
      <c r="B16" s="386" t="s">
        <v>382</v>
      </c>
      <c r="C16" s="547">
        <v>25425420.2</v>
      </c>
      <c r="D16" s="539">
        <v>30154814.74</v>
      </c>
      <c r="E16" s="540">
        <v>5428213.49</v>
      </c>
      <c r="F16" s="541">
        <v>7079987.62</v>
      </c>
      <c r="G16" s="186">
        <f t="shared" si="0"/>
        <v>68088436.05</v>
      </c>
      <c r="L16" s="72"/>
    </row>
    <row r="17" spans="2:12" ht="21">
      <c r="B17" s="195" t="s">
        <v>105</v>
      </c>
      <c r="C17" s="549"/>
      <c r="D17" s="543"/>
      <c r="E17" s="544"/>
      <c r="F17" s="543"/>
      <c r="G17" s="186"/>
      <c r="L17" s="72"/>
    </row>
    <row r="18" spans="2:13" ht="21">
      <c r="B18" s="193" t="s">
        <v>355</v>
      </c>
      <c r="C18" s="546">
        <v>5984641.1</v>
      </c>
      <c r="D18" s="160">
        <v>38575125.03</v>
      </c>
      <c r="E18" s="185">
        <v>3451001.32</v>
      </c>
      <c r="F18" s="171">
        <v>9784653.45</v>
      </c>
      <c r="G18" s="186">
        <f t="shared" si="0"/>
        <v>57795420.900000006</v>
      </c>
      <c r="M18" s="72"/>
    </row>
    <row r="19" spans="2:13" ht="21">
      <c r="B19" s="193" t="s">
        <v>356</v>
      </c>
      <c r="C19" s="546">
        <v>3689001.2</v>
      </c>
      <c r="D19" s="160">
        <v>8451046.19</v>
      </c>
      <c r="E19" s="185">
        <v>675128.81</v>
      </c>
      <c r="F19" s="171">
        <v>4175085.84</v>
      </c>
      <c r="G19" s="186">
        <f t="shared" si="0"/>
        <v>16990262.04</v>
      </c>
      <c r="M19" s="72"/>
    </row>
    <row r="20" spans="2:13" ht="21">
      <c r="B20" s="193" t="s">
        <v>357</v>
      </c>
      <c r="C20" s="546">
        <v>5775210.37</v>
      </c>
      <c r="D20" s="160">
        <v>33405746.33</v>
      </c>
      <c r="E20" s="185">
        <v>1241576.25</v>
      </c>
      <c r="F20" s="171">
        <v>5846668.119999999</v>
      </c>
      <c r="G20" s="186">
        <f t="shared" si="0"/>
        <v>46269201.06999999</v>
      </c>
      <c r="I20" s="71"/>
      <c r="M20" s="72"/>
    </row>
    <row r="21" spans="2:13" ht="21">
      <c r="B21" s="193" t="s">
        <v>358</v>
      </c>
      <c r="C21" s="546">
        <v>3978472.22</v>
      </c>
      <c r="D21" s="160">
        <v>7479401.3</v>
      </c>
      <c r="E21" s="551">
        <v>1015573.55</v>
      </c>
      <c r="F21" s="171">
        <v>4449986.85</v>
      </c>
      <c r="G21" s="186">
        <f t="shared" si="0"/>
        <v>16923433.92</v>
      </c>
      <c r="M21" s="72"/>
    </row>
    <row r="22" spans="2:13" ht="21">
      <c r="B22" s="193" t="s">
        <v>367</v>
      </c>
      <c r="C22" s="546">
        <v>3814613.68</v>
      </c>
      <c r="D22" s="160">
        <v>24447842.22</v>
      </c>
      <c r="E22" s="551">
        <v>284242.5</v>
      </c>
      <c r="F22" s="171">
        <v>4390683.35</v>
      </c>
      <c r="G22" s="580">
        <f t="shared" si="0"/>
        <v>32937381.75</v>
      </c>
      <c r="I22" s="71"/>
      <c r="M22" s="72"/>
    </row>
    <row r="23" spans="2:13" ht="21">
      <c r="B23" s="193" t="s">
        <v>368</v>
      </c>
      <c r="C23" s="546">
        <v>2521550.09</v>
      </c>
      <c r="D23" s="160">
        <v>10724682.45</v>
      </c>
      <c r="E23" s="551">
        <v>621045</v>
      </c>
      <c r="F23" s="171">
        <v>5627643.21</v>
      </c>
      <c r="G23" s="581">
        <f t="shared" si="0"/>
        <v>19494920.75</v>
      </c>
      <c r="I23" s="71"/>
      <c r="M23" s="72"/>
    </row>
    <row r="24" spans="2:13" ht="21">
      <c r="B24" s="193" t="s">
        <v>359</v>
      </c>
      <c r="C24" s="546">
        <v>801249.71</v>
      </c>
      <c r="D24" s="160">
        <v>8254764.34</v>
      </c>
      <c r="E24" s="551">
        <v>791024.5</v>
      </c>
      <c r="F24" s="171">
        <v>413235.82</v>
      </c>
      <c r="G24" s="581">
        <f t="shared" si="0"/>
        <v>10260274.370000001</v>
      </c>
      <c r="M24" s="72"/>
    </row>
    <row r="25" spans="2:13" ht="21">
      <c r="B25" s="193" t="s">
        <v>360</v>
      </c>
      <c r="C25" s="546">
        <v>3709841.63</v>
      </c>
      <c r="D25" s="160">
        <v>15794915.65</v>
      </c>
      <c r="E25" s="551">
        <v>387545.63</v>
      </c>
      <c r="F25" s="171">
        <v>4216785.62</v>
      </c>
      <c r="G25" s="581">
        <f t="shared" si="0"/>
        <v>24109088.53</v>
      </c>
      <c r="M25" s="72"/>
    </row>
    <row r="26" spans="2:13" ht="21">
      <c r="B26" s="187" t="s">
        <v>361</v>
      </c>
      <c r="C26" s="547">
        <v>1872125.6</v>
      </c>
      <c r="D26" s="539">
        <v>4491869.3</v>
      </c>
      <c r="E26" s="582">
        <v>821254.09</v>
      </c>
      <c r="F26" s="541">
        <v>1362989.09</v>
      </c>
      <c r="G26" s="583">
        <f t="shared" si="0"/>
        <v>8548238.08</v>
      </c>
      <c r="M26" s="72"/>
    </row>
    <row r="27" spans="2:13" ht="21">
      <c r="B27" s="187" t="s">
        <v>362</v>
      </c>
      <c r="C27" s="548">
        <v>488574.269000053</v>
      </c>
      <c r="D27" s="197">
        <v>18654521.5</v>
      </c>
      <c r="E27" s="552">
        <v>21650</v>
      </c>
      <c r="F27" s="188">
        <v>1102203.0699999959</v>
      </c>
      <c r="G27" s="186">
        <f t="shared" si="0"/>
        <v>20266948.83900005</v>
      </c>
      <c r="M27" s="72"/>
    </row>
    <row r="28" spans="2:13" ht="21">
      <c r="B28" s="194"/>
      <c r="C28" s="550"/>
      <c r="D28" s="198"/>
      <c r="E28" s="180"/>
      <c r="F28" s="27"/>
      <c r="G28" s="189"/>
      <c r="M28" s="60"/>
    </row>
    <row r="29" spans="2:7" ht="21.75" thickBot="1">
      <c r="B29" s="190"/>
      <c r="C29" s="200">
        <f>SUM(C3:C28)</f>
        <v>313032994.19000006</v>
      </c>
      <c r="D29" s="191">
        <f>SUM(D3:D28)</f>
        <v>1349651769.6599996</v>
      </c>
      <c r="E29" s="191">
        <f>SUM(E3:E28)</f>
        <v>74112576.08999999</v>
      </c>
      <c r="F29" s="191">
        <f>SUM(F3:F28)</f>
        <v>141214694.16</v>
      </c>
      <c r="G29" s="191">
        <f>SUM(G3:G28)</f>
        <v>1878012034.0999994</v>
      </c>
    </row>
    <row r="30" spans="3:5" ht="21.75" thickTop="1">
      <c r="C30" s="72"/>
      <c r="D30" s="72"/>
      <c r="E30" s="72"/>
    </row>
    <row r="31" spans="3:6" ht="21">
      <c r="C31" s="71"/>
      <c r="D31" s="60"/>
      <c r="E31" s="60"/>
      <c r="F31" s="60"/>
    </row>
    <row r="32" spans="2:7" ht="20.25" customHeight="1">
      <c r="B32" s="42" t="s">
        <v>199</v>
      </c>
      <c r="C32" s="73"/>
      <c r="D32" s="73"/>
      <c r="E32" s="73"/>
      <c r="F32" s="73"/>
      <c r="G32" s="60"/>
    </row>
    <row r="33" spans="4:8" ht="21">
      <c r="D33" s="64"/>
      <c r="H33" s="34"/>
    </row>
    <row r="35" spans="3:8" ht="21">
      <c r="C35" s="58"/>
      <c r="D35" s="59"/>
      <c r="E35" s="58"/>
      <c r="F35" s="58"/>
      <c r="G35" s="58"/>
      <c r="H35" s="34"/>
    </row>
    <row r="36" spans="3:8" ht="21">
      <c r="C36" s="58"/>
      <c r="D36" s="58"/>
      <c r="E36" s="58"/>
      <c r="F36" s="58"/>
      <c r="G36" s="58"/>
      <c r="H36" s="34"/>
    </row>
    <row r="37" spans="3:8" ht="21">
      <c r="C37" s="58"/>
      <c r="D37" s="58"/>
      <c r="E37" s="58"/>
      <c r="F37" s="58"/>
      <c r="H37" s="34"/>
    </row>
    <row r="38" spans="3:8" ht="21">
      <c r="C38" s="58"/>
      <c r="D38" s="58"/>
      <c r="E38" s="58"/>
      <c r="F38" s="58"/>
      <c r="H38" s="34"/>
    </row>
    <row r="39" spans="3:8" ht="21">
      <c r="C39" s="58"/>
      <c r="D39" s="58"/>
      <c r="E39" s="58"/>
      <c r="F39" s="58"/>
      <c r="H39" s="34"/>
    </row>
    <row r="40" spans="3:8" ht="21">
      <c r="C40" s="58"/>
      <c r="D40" s="58"/>
      <c r="E40" s="58"/>
      <c r="F40" s="58"/>
      <c r="H40" s="34"/>
    </row>
    <row r="41" spans="3:8" ht="21">
      <c r="C41" s="58"/>
      <c r="D41" s="58"/>
      <c r="E41" s="58"/>
      <c r="F41" s="58"/>
      <c r="H41" s="34"/>
    </row>
    <row r="42" spans="3:8" ht="21">
      <c r="C42" s="58"/>
      <c r="D42" s="58"/>
      <c r="E42" s="58"/>
      <c r="F42" s="58"/>
      <c r="G42" s="58"/>
      <c r="H42" s="34"/>
    </row>
    <row r="43" spans="3:8" ht="21">
      <c r="C43" s="58"/>
      <c r="D43" s="58"/>
      <c r="E43" s="58"/>
      <c r="F43" s="58"/>
      <c r="G43" s="58"/>
      <c r="H43" s="34"/>
    </row>
    <row r="44" spans="3:8" ht="21">
      <c r="C44" s="58"/>
      <c r="D44" s="59"/>
      <c r="E44" s="58"/>
      <c r="F44" s="58"/>
      <c r="G44" s="60"/>
      <c r="H44" s="34"/>
    </row>
    <row r="45" spans="3:8" ht="21">
      <c r="C45" s="58"/>
      <c r="D45" s="59"/>
      <c r="E45" s="58"/>
      <c r="F45" s="58"/>
      <c r="H45" s="34"/>
    </row>
    <row r="46" spans="3:8" ht="21">
      <c r="C46" s="58"/>
      <c r="D46" s="58"/>
      <c r="E46" s="58"/>
      <c r="F46" s="58"/>
      <c r="H46" s="34"/>
    </row>
    <row r="47" spans="3:8" ht="21">
      <c r="C47" s="58"/>
      <c r="D47" s="59"/>
      <c r="E47" s="58"/>
      <c r="F47" s="58"/>
      <c r="H47" s="34"/>
    </row>
    <row r="48" spans="3:8" ht="21">
      <c r="C48" s="58"/>
      <c r="D48" s="59"/>
      <c r="E48" s="58"/>
      <c r="F48" s="58"/>
      <c r="H48" s="34"/>
    </row>
    <row r="49" spans="3:8" ht="21">
      <c r="C49" s="58"/>
      <c r="D49" s="59"/>
      <c r="E49" s="58"/>
      <c r="F49" s="58"/>
      <c r="H49" s="34"/>
    </row>
    <row r="50" spans="3:8" ht="21">
      <c r="C50" s="58"/>
      <c r="D50" s="58"/>
      <c r="E50" s="58"/>
      <c r="F50" s="58"/>
      <c r="H50" s="34"/>
    </row>
    <row r="51" spans="3:8" ht="18" customHeight="1">
      <c r="C51" s="58"/>
      <c r="D51" s="59"/>
      <c r="E51" s="58"/>
      <c r="F51" s="58"/>
      <c r="H51" s="34"/>
    </row>
    <row r="52" spans="3:8" ht="21">
      <c r="C52" s="58"/>
      <c r="D52" s="61"/>
      <c r="E52" s="58"/>
      <c r="F52" s="58"/>
      <c r="H52" s="34"/>
    </row>
    <row r="53" spans="3:8" ht="21">
      <c r="C53" s="58"/>
      <c r="D53" s="58"/>
      <c r="E53" s="58"/>
      <c r="F53" s="58"/>
      <c r="H53" s="34"/>
    </row>
    <row r="54" spans="3:8" ht="21">
      <c r="C54" s="58"/>
      <c r="D54" s="58"/>
      <c r="E54" s="58"/>
      <c r="F54" s="58"/>
      <c r="H54" s="34"/>
    </row>
    <row r="55" spans="3:8" ht="21">
      <c r="C55" s="58"/>
      <c r="D55" s="58"/>
      <c r="E55" s="58"/>
      <c r="F55" s="58"/>
      <c r="H55" s="34"/>
    </row>
    <row r="56" spans="3:8" ht="21">
      <c r="C56" s="58"/>
      <c r="D56" s="58"/>
      <c r="E56" s="58"/>
      <c r="F56" s="58"/>
      <c r="H56" s="34"/>
    </row>
    <row r="57" spans="3:8" ht="21">
      <c r="C57" s="58"/>
      <c r="D57" s="58"/>
      <c r="E57" s="58"/>
      <c r="F57" s="58"/>
      <c r="H57" s="34"/>
    </row>
    <row r="58" spans="3:8" ht="21">
      <c r="C58" s="58"/>
      <c r="D58" s="62"/>
      <c r="E58" s="58"/>
      <c r="F58" s="58"/>
      <c r="H58" s="34"/>
    </row>
    <row r="59" spans="3:8" ht="21">
      <c r="C59" s="58"/>
      <c r="D59" s="58"/>
      <c r="E59" s="58"/>
      <c r="F59" s="58"/>
      <c r="H59" s="34"/>
    </row>
    <row r="60" spans="3:8" ht="21">
      <c r="C60" s="58"/>
      <c r="D60" s="58"/>
      <c r="E60" s="58"/>
      <c r="F60" s="58"/>
      <c r="H60" s="34"/>
    </row>
    <row r="61" spans="3:8" ht="21">
      <c r="C61" s="58"/>
      <c r="D61" s="58"/>
      <c r="E61" s="58"/>
      <c r="F61" s="58"/>
      <c r="H61" s="34"/>
    </row>
    <row r="62" spans="3:8" ht="21">
      <c r="C62" s="58"/>
      <c r="D62" s="58"/>
      <c r="E62" s="58"/>
      <c r="F62" s="58"/>
      <c r="H62" s="34"/>
    </row>
    <row r="63" spans="3:8" ht="21">
      <c r="C63" s="58"/>
      <c r="D63" s="58"/>
      <c r="E63" s="58"/>
      <c r="F63" s="58"/>
      <c r="H63" s="34"/>
    </row>
    <row r="64" spans="3:8" ht="21">
      <c r="C64" s="58"/>
      <c r="D64" s="58"/>
      <c r="E64" s="58"/>
      <c r="F64" s="58"/>
      <c r="H64" s="34"/>
    </row>
    <row r="66" spans="3:8" ht="21">
      <c r="C66" s="58"/>
      <c r="D66" s="58"/>
      <c r="E66" s="58"/>
      <c r="F66" s="58"/>
      <c r="H66" s="34"/>
    </row>
    <row r="67" spans="3:8" ht="21">
      <c r="C67" s="58"/>
      <c r="D67" s="58"/>
      <c r="E67" s="58"/>
      <c r="F67" s="58"/>
      <c r="H67" s="34"/>
    </row>
    <row r="68" spans="3:8" ht="21">
      <c r="C68" s="58"/>
      <c r="D68" s="58"/>
      <c r="E68" s="58"/>
      <c r="F68" s="58"/>
      <c r="H68" s="34"/>
    </row>
    <row r="69" spans="3:8" ht="21">
      <c r="C69" s="63"/>
      <c r="D69" s="63"/>
      <c r="E69" s="63"/>
      <c r="F69" s="64"/>
      <c r="H69" s="34"/>
    </row>
    <row r="70" spans="4:8" ht="21">
      <c r="D70" s="58"/>
      <c r="E70" s="59"/>
      <c r="F70" s="58"/>
      <c r="H70" s="34"/>
    </row>
    <row r="71" spans="4:8" ht="21">
      <c r="D71" s="58"/>
      <c r="E71" s="58"/>
      <c r="G71" s="60"/>
      <c r="H71" s="34"/>
    </row>
    <row r="72" spans="4:8" ht="21">
      <c r="D72" s="63"/>
      <c r="E72" s="63"/>
      <c r="F72" s="58"/>
      <c r="G72" s="60"/>
      <c r="H72" s="34"/>
    </row>
    <row r="73" spans="5:8" ht="21">
      <c r="E73" s="58"/>
      <c r="G73" s="64"/>
      <c r="H73" s="34"/>
    </row>
    <row r="74" spans="5:8" ht="18.75" customHeight="1">
      <c r="E74" s="60"/>
      <c r="H74" s="34"/>
    </row>
  </sheetData>
  <sheetProtection selectLockedCells="1" selectUnlockedCells="1"/>
  <mergeCells count="1">
    <mergeCell ref="B1:D1"/>
  </mergeCells>
  <printOptions horizontalCentered="1"/>
  <pageMargins left="0.11811023622047245" right="0.1968503937007874" top="0.7086614173228347" bottom="0.2362204724409449" header="0.5118110236220472" footer="0.1968503937007874"/>
  <pageSetup fitToHeight="0" fitToWidth="1" horizontalDpi="600" verticalDpi="600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I82"/>
  <sheetViews>
    <sheetView zoomScalePageLayoutView="0" workbookViewId="0" topLeftCell="A2">
      <pane ySplit="2" topLeftCell="A55" activePane="bottomLeft" state="frozen"/>
      <selection pane="topLeft" activeCell="B20" sqref="B20"/>
      <selection pane="bottomLeft" activeCell="J22" sqref="J22"/>
    </sheetView>
  </sheetViews>
  <sheetFormatPr defaultColWidth="9.140625" defaultRowHeight="12.75"/>
  <cols>
    <col min="1" max="1" width="54.7109375" style="34" customWidth="1"/>
    <col min="2" max="2" width="17.8515625" style="34" customWidth="1"/>
    <col min="3" max="3" width="19.8515625" style="34" customWidth="1"/>
    <col min="4" max="4" width="16.28125" style="34" customWidth="1"/>
    <col min="5" max="5" width="16.421875" style="34" bestFit="1" customWidth="1"/>
    <col min="6" max="6" width="18.7109375" style="34" bestFit="1" customWidth="1"/>
    <col min="7" max="7" width="8.7109375" style="75" bestFit="1" customWidth="1"/>
    <col min="8" max="8" width="22.7109375" style="34" bestFit="1" customWidth="1"/>
    <col min="9" max="9" width="13.57421875" style="34" bestFit="1" customWidth="1"/>
    <col min="10" max="10" width="15.00390625" style="34" customWidth="1"/>
    <col min="11" max="16384" width="9.140625" style="34" customWidth="1"/>
  </cols>
  <sheetData>
    <row r="2" spans="1:9" ht="21">
      <c r="A2" s="36" t="s">
        <v>130</v>
      </c>
      <c r="I2" s="34" t="s">
        <v>1</v>
      </c>
    </row>
    <row r="3" spans="1:9" ht="28.5" customHeight="1">
      <c r="A3" s="174" t="s">
        <v>28</v>
      </c>
      <c r="B3" s="175" t="s">
        <v>3</v>
      </c>
      <c r="C3" s="176" t="s">
        <v>4</v>
      </c>
      <c r="D3" s="176" t="s">
        <v>5</v>
      </c>
      <c r="E3" s="176" t="s">
        <v>6</v>
      </c>
      <c r="F3" s="176" t="s">
        <v>7</v>
      </c>
      <c r="G3" s="177" t="s">
        <v>76</v>
      </c>
      <c r="H3" s="176" t="s">
        <v>9</v>
      </c>
      <c r="I3" s="176" t="s">
        <v>10</v>
      </c>
    </row>
    <row r="4" spans="1:9" ht="21">
      <c r="A4" s="173" t="s">
        <v>29</v>
      </c>
      <c r="B4" s="76"/>
      <c r="C4" s="76"/>
      <c r="D4" s="76"/>
      <c r="E4" s="76"/>
      <c r="F4" s="609"/>
      <c r="G4" s="77"/>
      <c r="I4" s="41"/>
    </row>
    <row r="5" spans="1:9" ht="25.5" customHeight="1">
      <c r="A5" s="157" t="s">
        <v>303</v>
      </c>
      <c r="B5" s="159">
        <f>+'3.2'!D4</f>
        <v>6220835.3311234</v>
      </c>
      <c r="C5" s="159">
        <f>+'3.2'!E4</f>
        <v>172268636.40414003</v>
      </c>
      <c r="D5" s="159">
        <f>+'3.2'!F4</f>
        <v>8013444.618759999</v>
      </c>
      <c r="E5" s="159">
        <f>+'3.2'!G4</f>
        <v>4842380.564002</v>
      </c>
      <c r="F5" s="610">
        <f>+'3.2'!H4</f>
        <v>191345296.91802543</v>
      </c>
      <c r="G5" s="161">
        <f>+'ตาราง 1.1'!F3</f>
        <v>15409</v>
      </c>
      <c r="H5" s="162" t="s">
        <v>12</v>
      </c>
      <c r="I5" s="140">
        <f>+F5/G5</f>
        <v>12417.762146669182</v>
      </c>
    </row>
    <row r="6" spans="1:9" ht="25.5" customHeight="1">
      <c r="A6" s="157" t="s">
        <v>210</v>
      </c>
      <c r="B6" s="159">
        <f>+'3.2'!D5</f>
        <v>331051.07874540007</v>
      </c>
      <c r="C6" s="159">
        <f>+'3.2'!E5</f>
        <v>9167533.760340001</v>
      </c>
      <c r="D6" s="159">
        <f>+'3.2'!F5</f>
        <v>426447.46956</v>
      </c>
      <c r="E6" s="159">
        <f>+'3.2'!G5</f>
        <v>257694.54166200003</v>
      </c>
      <c r="F6" s="610">
        <f>+'3.2'!H5</f>
        <v>10182726.850307401</v>
      </c>
      <c r="G6" s="161">
        <f>+'ตาราง 1.1'!F4</f>
        <v>820</v>
      </c>
      <c r="H6" s="162" t="s">
        <v>12</v>
      </c>
      <c r="I6" s="140">
        <f aca="true" t="shared" si="0" ref="I6:I71">+F6/G6</f>
        <v>12417.959573545611</v>
      </c>
    </row>
    <row r="7" spans="1:9" ht="25.5" customHeight="1">
      <c r="A7" s="157" t="s">
        <v>148</v>
      </c>
      <c r="B7" s="159">
        <f>+'3.2'!D6</f>
        <v>47862.8065656</v>
      </c>
      <c r="C7" s="159">
        <f>+'3.2'!E6</f>
        <v>1325426.56776</v>
      </c>
      <c r="D7" s="159">
        <f>+'3.2'!F6</f>
        <v>61655.055839999986</v>
      </c>
      <c r="E7" s="159">
        <f>+'3.2'!G6</f>
        <v>37257.042168</v>
      </c>
      <c r="F7" s="610">
        <f>+'3.2'!H6</f>
        <v>1472201.4723336</v>
      </c>
      <c r="G7" s="161">
        <f>+'ตาราง 1.1'!F5</f>
        <v>118</v>
      </c>
      <c r="H7" s="162" t="s">
        <v>12</v>
      </c>
      <c r="I7" s="140">
        <f t="shared" si="0"/>
        <v>12476.283663844068</v>
      </c>
    </row>
    <row r="8" spans="1:9" ht="25.5" customHeight="1">
      <c r="A8" s="157" t="s">
        <v>211</v>
      </c>
      <c r="B8" s="159">
        <f>+'3.2'!D7</f>
        <v>47862.8065656</v>
      </c>
      <c r="C8" s="159">
        <f>+'3.2'!E7</f>
        <v>1325426.56776</v>
      </c>
      <c r="D8" s="159">
        <f>+'3.2'!F7</f>
        <v>61655.055839999986</v>
      </c>
      <c r="E8" s="159">
        <f>+'3.2'!G7</f>
        <v>37257.042168</v>
      </c>
      <c r="F8" s="610">
        <f>+'3.2'!H7</f>
        <v>1472201.4723336</v>
      </c>
      <c r="G8" s="161">
        <f>+'ตาราง 1.1'!F6</f>
        <v>119</v>
      </c>
      <c r="H8" s="162" t="s">
        <v>12</v>
      </c>
      <c r="I8" s="140">
        <f t="shared" si="0"/>
        <v>12371.440943979833</v>
      </c>
    </row>
    <row r="9" spans="1:9" ht="25.5" customHeight="1">
      <c r="A9" s="157" t="s">
        <v>304</v>
      </c>
      <c r="B9" s="159">
        <f>+'3.2'!D13</f>
        <v>1494824.425968</v>
      </c>
      <c r="C9" s="159">
        <f>+'3.2'!E13</f>
        <v>4259418.947928</v>
      </c>
      <c r="D9" s="159">
        <f>+'3.2'!F13</f>
        <v>1087021.462938</v>
      </c>
      <c r="E9" s="159">
        <f>+'3.2'!G13</f>
        <v>3984790.103415</v>
      </c>
      <c r="F9" s="610">
        <f>+'3.2'!H13</f>
        <v>10826054.940249</v>
      </c>
      <c r="G9" s="161">
        <f>+'ตาราง 1.1'!F8</f>
        <v>900</v>
      </c>
      <c r="H9" s="162" t="s">
        <v>12</v>
      </c>
      <c r="I9" s="140">
        <f t="shared" si="0"/>
        <v>12028.94993361</v>
      </c>
    </row>
    <row r="10" spans="1:9" ht="25.5" customHeight="1">
      <c r="A10" s="157" t="s">
        <v>31</v>
      </c>
      <c r="B10" s="159">
        <f>+'3.2'!D14</f>
        <v>459961.014032</v>
      </c>
      <c r="C10" s="159">
        <f>+'3.2'!E14</f>
        <v>1310633.292072</v>
      </c>
      <c r="D10" s="159">
        <f>+'3.2'!F14</f>
        <v>334479.07706200005</v>
      </c>
      <c r="E10" s="159">
        <f>+'3.2'!G14</f>
        <v>1226129.3465850002</v>
      </c>
      <c r="F10" s="610">
        <f>+'3.2'!H14</f>
        <v>3331202.729751</v>
      </c>
      <c r="G10" s="161">
        <f>+'ตาราง 1.1'!F9</f>
        <v>277</v>
      </c>
      <c r="H10" s="162" t="s">
        <v>12</v>
      </c>
      <c r="I10" s="140">
        <f t="shared" si="0"/>
        <v>12026.002634480144</v>
      </c>
    </row>
    <row r="11" spans="1:9" ht="25.5" customHeight="1">
      <c r="A11" s="157" t="s">
        <v>305</v>
      </c>
      <c r="B11" s="159">
        <f>+'3.2'!D20</f>
        <v>7601091.540219001</v>
      </c>
      <c r="C11" s="159">
        <f>+'3.2'!E20</f>
        <v>40639785.079446</v>
      </c>
      <c r="D11" s="159">
        <f>+'3.2'!F20</f>
        <v>4843840.817736001</v>
      </c>
      <c r="E11" s="159">
        <f>+'3.2'!G20</f>
        <v>2426628.188736</v>
      </c>
      <c r="F11" s="610">
        <f>+'3.2'!H20</f>
        <v>55511345.626137</v>
      </c>
      <c r="G11" s="161">
        <f>+'ตาราง 1.1'!F11</f>
        <v>180</v>
      </c>
      <c r="H11" s="162" t="s">
        <v>12</v>
      </c>
      <c r="I11" s="140">
        <f t="shared" si="0"/>
        <v>308396.36458965</v>
      </c>
    </row>
    <row r="12" spans="1:9" ht="25.5" customHeight="1">
      <c r="A12" s="157" t="s">
        <v>53</v>
      </c>
      <c r="B12" s="159">
        <f>+'3.2'!D21</f>
        <v>549091.871028</v>
      </c>
      <c r="C12" s="159">
        <f>+'3.2'!E21</f>
        <v>2935759.3589520003</v>
      </c>
      <c r="D12" s="159">
        <f>+'3.2'!F21</f>
        <v>349912.06243199995</v>
      </c>
      <c r="E12" s="159">
        <f>+'3.2'!G21</f>
        <v>175296.114432</v>
      </c>
      <c r="F12" s="159">
        <f>+'3.2'!H21</f>
        <v>4010059.4068440003</v>
      </c>
      <c r="G12" s="161">
        <f>+'ตาราง 1.1'!F12</f>
        <v>13</v>
      </c>
      <c r="H12" s="162" t="s">
        <v>12</v>
      </c>
      <c r="I12" s="140">
        <f t="shared" si="0"/>
        <v>308466.10821876925</v>
      </c>
    </row>
    <row r="13" spans="1:9" ht="25.5" customHeight="1">
      <c r="A13" s="157" t="s">
        <v>306</v>
      </c>
      <c r="B13" s="159">
        <f>+'3.2'!D22</f>
        <v>971552.0896290002</v>
      </c>
      <c r="C13" s="159">
        <f>+'3.2'!E22</f>
        <v>5194473.439386001</v>
      </c>
      <c r="D13" s="159">
        <f>+'3.2'!F22</f>
        <v>619127.3507760001</v>
      </c>
      <c r="E13" s="159">
        <f>+'3.2'!G22</f>
        <v>310165.411776</v>
      </c>
      <c r="F13" s="159">
        <f>+'3.2'!H22</f>
        <v>7095318.291567001</v>
      </c>
      <c r="G13" s="161">
        <f>+'ตาราง 1.1'!F13</f>
        <v>23</v>
      </c>
      <c r="H13" s="162" t="s">
        <v>12</v>
      </c>
      <c r="I13" s="140">
        <f t="shared" si="0"/>
        <v>308492.0996333478</v>
      </c>
    </row>
    <row r="14" spans="1:9" ht="25.5" customHeight="1">
      <c r="A14" s="157" t="s">
        <v>307</v>
      </c>
      <c r="B14" s="159">
        <f>+'3.2'!D23</f>
        <v>1519579.8291240002</v>
      </c>
      <c r="C14" s="159">
        <f>+'3.2'!E23</f>
        <v>8124543.342215999</v>
      </c>
      <c r="D14" s="159">
        <f>+'3.2'!F23</f>
        <v>968361.289056</v>
      </c>
      <c r="E14" s="159">
        <f>+'3.2'!G23</f>
        <v>485121.8050559999</v>
      </c>
      <c r="F14" s="159">
        <f>+'3.2'!H23</f>
        <v>11097606.265452</v>
      </c>
      <c r="G14" s="161">
        <f>+'ตาราง 1.1'!F14</f>
        <v>36</v>
      </c>
      <c r="H14" s="162" t="s">
        <v>12</v>
      </c>
      <c r="I14" s="140">
        <f t="shared" si="0"/>
        <v>308266.840707</v>
      </c>
    </row>
    <row r="15" spans="1:9" ht="25.5" customHeight="1">
      <c r="A15" s="157" t="s">
        <v>152</v>
      </c>
      <c r="B15" s="159">
        <f>+'3.2'!D29</f>
        <v>9235150.225851001</v>
      </c>
      <c r="C15" s="159">
        <f>+'3.2'!E29</f>
        <v>321361146.602628</v>
      </c>
      <c r="D15" s="159">
        <f>+'3.2'!F29</f>
        <v>6581923.846640999</v>
      </c>
      <c r="E15" s="159">
        <f>+'3.2'!G29</f>
        <v>845252.6538059999</v>
      </c>
      <c r="F15" s="159">
        <f>+'3.2'!H29</f>
        <v>338023473.32892597</v>
      </c>
      <c r="G15" s="161">
        <f>+'ตาราง 1.1'!F16</f>
        <v>1162</v>
      </c>
      <c r="H15" s="162" t="s">
        <v>12</v>
      </c>
      <c r="I15" s="140">
        <f t="shared" si="0"/>
        <v>290897.99770131323</v>
      </c>
    </row>
    <row r="16" spans="1:9" ht="25.5" customHeight="1">
      <c r="A16" s="157" t="s">
        <v>154</v>
      </c>
      <c r="B16" s="159">
        <f>+'3.2'!D30</f>
        <v>1048668.629904</v>
      </c>
      <c r="C16" s="159">
        <f>+'3.2'!E30</f>
        <v>36491160.952511996</v>
      </c>
      <c r="D16" s="159">
        <f>+'3.2'!F30</f>
        <v>747389.798064</v>
      </c>
      <c r="E16" s="159">
        <f>+'3.2'!G30</f>
        <v>95980.024224</v>
      </c>
      <c r="F16" s="159">
        <f>+'3.2'!H30</f>
        <v>38383199.404704</v>
      </c>
      <c r="G16" s="161">
        <f>+'ตาราง 1.1'!F17</f>
        <v>132</v>
      </c>
      <c r="H16" s="162" t="s">
        <v>12</v>
      </c>
      <c r="I16" s="140">
        <f>+F16/G16</f>
        <v>290781.81367199996</v>
      </c>
    </row>
    <row r="17" spans="1:9" ht="25.5" customHeight="1">
      <c r="A17" s="157" t="s">
        <v>308</v>
      </c>
      <c r="B17" s="159">
        <f>+'3.2'!D31</f>
        <v>119639.774245</v>
      </c>
      <c r="C17" s="159">
        <f>+'3.2'!E31</f>
        <v>4163178.0848599994</v>
      </c>
      <c r="D17" s="159">
        <f>+'3.2'!F31</f>
        <v>85267.685295</v>
      </c>
      <c r="E17" s="159">
        <f>+'3.2'!G31</f>
        <v>10950.10197</v>
      </c>
      <c r="F17" s="159">
        <f>+'3.2'!H31</f>
        <v>4379035.646369999</v>
      </c>
      <c r="G17" s="161">
        <f>+'ตาราง 1.1'!F18</f>
        <v>15</v>
      </c>
      <c r="H17" s="162" t="s">
        <v>12</v>
      </c>
      <c r="I17" s="140">
        <f t="shared" si="0"/>
        <v>291935.7097579999</v>
      </c>
    </row>
    <row r="18" spans="1:9" ht="25.5" customHeight="1">
      <c r="A18" s="157" t="s">
        <v>309</v>
      </c>
      <c r="B18" s="159">
        <f>+'3.2'!D37</f>
        <v>7442713.309735</v>
      </c>
      <c r="C18" s="159">
        <f>+'3.2'!E37</f>
        <v>10172356.444239</v>
      </c>
      <c r="D18" s="159">
        <f>+'3.2'!F37</f>
        <v>3272332.612813</v>
      </c>
      <c r="E18" s="159">
        <f>+'3.2'!G37</f>
        <v>4093399.731256</v>
      </c>
      <c r="F18" s="159">
        <f>+'3.2'!H37</f>
        <v>24980802.098043</v>
      </c>
      <c r="G18" s="161">
        <f>+'ตาราง 1.1'!F20</f>
        <v>70947</v>
      </c>
      <c r="H18" s="162" t="s">
        <v>12</v>
      </c>
      <c r="I18" s="140">
        <f t="shared" si="0"/>
        <v>352.10512210583954</v>
      </c>
    </row>
    <row r="19" spans="1:9" ht="25.5" customHeight="1">
      <c r="A19" s="157" t="s">
        <v>310</v>
      </c>
      <c r="B19" s="159">
        <f>+'3.2'!D38</f>
        <v>372809.89615000004</v>
      </c>
      <c r="C19" s="159">
        <f>+'3.2'!E38</f>
        <v>509539.32951000007</v>
      </c>
      <c r="D19" s="159">
        <f>+'3.2'!F38</f>
        <v>163913.06917</v>
      </c>
      <c r="E19" s="159">
        <f>+'3.2'!G38</f>
        <v>205040.80504</v>
      </c>
      <c r="F19" s="159">
        <f>+'3.2'!H38</f>
        <v>1251303.09987</v>
      </c>
      <c r="G19" s="161">
        <f>+'ตาราง 1.1'!F21</f>
        <v>3552</v>
      </c>
      <c r="H19" s="162" t="s">
        <v>12</v>
      </c>
      <c r="I19" s="140">
        <f t="shared" si="0"/>
        <v>352.28127811655406</v>
      </c>
    </row>
    <row r="20" spans="1:9" ht="25.5" customHeight="1">
      <c r="A20" s="157" t="s">
        <v>311</v>
      </c>
      <c r="B20" s="159">
        <f>+'3.2'!D39</f>
        <v>13484.613265000002</v>
      </c>
      <c r="C20" s="159">
        <f>+'3.2'!E39</f>
        <v>18430.145961000002</v>
      </c>
      <c r="D20" s="159">
        <f>+'3.2'!F39</f>
        <v>5928.770587000001</v>
      </c>
      <c r="E20" s="159">
        <f>+'3.2'!G39</f>
        <v>7416.369544</v>
      </c>
      <c r="F20" s="159">
        <f>+'3.2'!H39</f>
        <v>45259.899357</v>
      </c>
      <c r="G20" s="161">
        <f>+'ตาราง 1.1'!F22</f>
        <v>130</v>
      </c>
      <c r="H20" s="162" t="s">
        <v>12</v>
      </c>
      <c r="I20" s="140">
        <f t="shared" si="0"/>
        <v>348.1530719769231</v>
      </c>
    </row>
    <row r="21" spans="1:9" ht="25.5" customHeight="1">
      <c r="A21" s="157" t="s">
        <v>312</v>
      </c>
      <c r="B21" s="159">
        <f>+'3.2'!D40</f>
        <v>103117.63085000002</v>
      </c>
      <c r="C21" s="159">
        <f>+'3.2'!E40</f>
        <v>140936.41029</v>
      </c>
      <c r="D21" s="159">
        <f>+'3.2'!F40</f>
        <v>45337.65743</v>
      </c>
      <c r="E21" s="159">
        <f>+'3.2'!G40</f>
        <v>56713.41416</v>
      </c>
      <c r="F21" s="159">
        <f>+'3.2'!H40</f>
        <v>346105.11273</v>
      </c>
      <c r="G21" s="161">
        <f>+'ตาราง 1.1'!F23</f>
        <v>982</v>
      </c>
      <c r="H21" s="162" t="s">
        <v>12</v>
      </c>
      <c r="I21" s="140">
        <f t="shared" si="0"/>
        <v>352.44919829938897</v>
      </c>
    </row>
    <row r="22" spans="1:9" ht="25.5" customHeight="1">
      <c r="A22" s="157" t="s">
        <v>348</v>
      </c>
      <c r="B22" s="159">
        <f>+'3.2'!D46</f>
        <v>3272461.5034727994</v>
      </c>
      <c r="C22" s="159">
        <f>+'3.2'!E46</f>
        <v>8226617.4623349495</v>
      </c>
      <c r="D22" s="159">
        <f>+'3.2'!F46</f>
        <v>1309461.795276</v>
      </c>
      <c r="E22" s="159">
        <f>+'3.2'!G46</f>
        <v>830802.1918390001</v>
      </c>
      <c r="F22" s="159">
        <f>+'3.2'!H46</f>
        <v>13639342.952922748</v>
      </c>
      <c r="G22" s="144">
        <f>+'ตาราง 1.1'!F25</f>
        <v>26341</v>
      </c>
      <c r="H22" s="162" t="s">
        <v>12</v>
      </c>
      <c r="I22" s="140">
        <f t="shared" si="0"/>
        <v>517.79898078747</v>
      </c>
    </row>
    <row r="23" spans="1:9" ht="25.5" customHeight="1">
      <c r="A23" s="157" t="s">
        <v>316</v>
      </c>
      <c r="B23" s="159">
        <f>+'3.2'!D48</f>
        <v>5276547.5168808</v>
      </c>
      <c r="C23" s="159">
        <f>+'3.2'!E48</f>
        <v>13264674.89293492</v>
      </c>
      <c r="D23" s="159">
        <f>+'3.2'!F48</f>
        <v>2111388.4386360003</v>
      </c>
      <c r="E23" s="159">
        <f>+'3.2'!G48</f>
        <v>1339593.2198790004</v>
      </c>
      <c r="F23" s="159">
        <f>+'3.2'!H48</f>
        <v>21992204.068330724</v>
      </c>
      <c r="G23" s="144">
        <f>+'ตาราง 1.1'!F27</f>
        <v>42451</v>
      </c>
      <c r="H23" s="162" t="s">
        <v>12</v>
      </c>
      <c r="I23" s="140">
        <f t="shared" si="0"/>
        <v>518.0609189025164</v>
      </c>
    </row>
    <row r="24" spans="1:9" ht="25.5" customHeight="1">
      <c r="A24" s="157" t="s">
        <v>317</v>
      </c>
      <c r="B24" s="159">
        <f>+'3.2'!D49</f>
        <v>2027818.6109351998</v>
      </c>
      <c r="C24" s="159">
        <f>+'3.2'!E49</f>
        <v>5097718.637014969</v>
      </c>
      <c r="D24" s="159">
        <f>+'3.2'!F49</f>
        <v>811423.1430840001</v>
      </c>
      <c r="E24" s="159">
        <f>+'3.2'!G49</f>
        <v>514816.1849510001</v>
      </c>
      <c r="F24" s="159">
        <f>+'3.2'!H49</f>
        <v>8451776.575985169</v>
      </c>
      <c r="G24" s="144">
        <f>+'ตาราง 1.1'!F28</f>
        <v>16330</v>
      </c>
      <c r="H24" s="162" t="s">
        <v>12</v>
      </c>
      <c r="I24" s="140">
        <f t="shared" si="0"/>
        <v>517.5613334957237</v>
      </c>
    </row>
    <row r="25" spans="1:9" ht="25.5" customHeight="1">
      <c r="A25" s="157" t="s">
        <v>318</v>
      </c>
      <c r="B25" s="159">
        <f>+'3.2'!D50</f>
        <v>8200930.923288</v>
      </c>
      <c r="C25" s="159">
        <f>+'3.2'!E50</f>
        <v>20616261.327849876</v>
      </c>
      <c r="D25" s="159">
        <f>+'3.2'!F50</f>
        <v>3281568.23796</v>
      </c>
      <c r="E25" s="159">
        <f>+'3.2'!G50</f>
        <v>2082026.4436900006</v>
      </c>
      <c r="F25" s="159">
        <f>+'3.2'!H50</f>
        <v>34180786.93278787</v>
      </c>
      <c r="G25" s="144">
        <f>+'ตาราง 1.1'!F29</f>
        <v>66020</v>
      </c>
      <c r="H25" s="162" t="s">
        <v>12</v>
      </c>
      <c r="I25" s="140">
        <f t="shared" si="0"/>
        <v>517.7338220658569</v>
      </c>
    </row>
    <row r="26" spans="1:9" ht="25.5" customHeight="1">
      <c r="A26" s="157" t="s">
        <v>371</v>
      </c>
      <c r="B26" s="159">
        <f>+'3.2'!D51</f>
        <v>7591794.2534232</v>
      </c>
      <c r="C26" s="159">
        <f>+'3.2'!E51</f>
        <v>19084957.029864885</v>
      </c>
      <c r="D26" s="159">
        <f>+'3.2'!F51</f>
        <v>3037824.7450439995</v>
      </c>
      <c r="E26" s="159">
        <f>+'3.2'!G51</f>
        <v>1927380.7496410003</v>
      </c>
      <c r="F26" s="159">
        <f>+'3.2'!H51</f>
        <v>31641956.777973086</v>
      </c>
      <c r="G26" s="144">
        <f>+'ตาราง 1.1'!F30</f>
        <v>61117</v>
      </c>
      <c r="H26" s="162" t="s">
        <v>12</v>
      </c>
      <c r="I26" s="140">
        <f t="shared" si="0"/>
        <v>517.7275844359684</v>
      </c>
    </row>
    <row r="27" spans="1:9" ht="21">
      <c r="A27" s="157" t="s">
        <v>156</v>
      </c>
      <c r="B27" s="159">
        <f>+'3.2'!D57</f>
        <v>3324849.26648</v>
      </c>
      <c r="C27" s="159">
        <f>+'3.2'!E57</f>
        <v>1938163.0088799999</v>
      </c>
      <c r="D27" s="159">
        <f>+'3.2'!F57</f>
        <v>632286.472</v>
      </c>
      <c r="E27" s="159">
        <f>+'3.2'!G57</f>
        <v>1311091.8123999997</v>
      </c>
      <c r="F27" s="159">
        <f>+'3.2'!H57</f>
        <v>7206390.559760001</v>
      </c>
      <c r="G27" s="144">
        <f>+'ตาราง 1.1'!F32</f>
        <v>6993</v>
      </c>
      <c r="H27" s="162" t="s">
        <v>12</v>
      </c>
      <c r="I27" s="140">
        <f t="shared" si="0"/>
        <v>1030.5148805605606</v>
      </c>
    </row>
    <row r="28" spans="1:9" ht="21">
      <c r="A28" s="157" t="s">
        <v>157</v>
      </c>
      <c r="B28" s="159">
        <f>+'3.2'!D58</f>
        <v>725607.473115</v>
      </c>
      <c r="C28" s="159">
        <f>+'3.2'!E58</f>
        <v>422980.246815</v>
      </c>
      <c r="D28" s="159">
        <f>+'3.2'!F58</f>
        <v>137988.7485</v>
      </c>
      <c r="E28" s="159">
        <f>+'3.2'!G58</f>
        <v>286129.668075</v>
      </c>
      <c r="F28" s="159">
        <f>+'3.2'!H58</f>
        <v>1572706.1365049998</v>
      </c>
      <c r="G28" s="144">
        <f>+'ตาราง 1.1'!F33</f>
        <v>1526</v>
      </c>
      <c r="H28" s="162" t="s">
        <v>12</v>
      </c>
      <c r="I28" s="140">
        <f t="shared" si="0"/>
        <v>1030.6069046559633</v>
      </c>
    </row>
    <row r="29" spans="1:9" ht="21">
      <c r="A29" s="157" t="s">
        <v>125</v>
      </c>
      <c r="B29" s="159">
        <f>+'3.2'!D59</f>
        <v>2423460.828047</v>
      </c>
      <c r="C29" s="159">
        <f>+'3.2'!E59</f>
        <v>1412714.307907</v>
      </c>
      <c r="D29" s="159">
        <f>+'3.2'!F59</f>
        <v>460869.4633</v>
      </c>
      <c r="E29" s="159">
        <f>+'3.2'!G59</f>
        <v>955646.2247349999</v>
      </c>
      <c r="F29" s="159">
        <f>+'3.2'!H59</f>
        <v>5252690.823989</v>
      </c>
      <c r="G29" s="144">
        <f>+'ตาราง 1.1'!F34</f>
        <v>5096</v>
      </c>
      <c r="H29" s="162" t="s">
        <v>12</v>
      </c>
      <c r="I29" s="140">
        <f t="shared" si="0"/>
        <v>1030.7478069052197</v>
      </c>
    </row>
    <row r="30" spans="1:9" ht="21">
      <c r="A30" s="590" t="s">
        <v>35</v>
      </c>
      <c r="B30" s="596">
        <f>+'3.2'!D60</f>
        <v>339298.14235800004</v>
      </c>
      <c r="C30" s="596">
        <f>+'3.2'!E60</f>
        <v>197787.946398</v>
      </c>
      <c r="D30" s="596">
        <f>+'3.2'!F60</f>
        <v>64524.3162</v>
      </c>
      <c r="E30" s="596">
        <f>+'3.2'!G60</f>
        <v>133795.84479</v>
      </c>
      <c r="F30" s="596">
        <f>+'3.2'!H60</f>
        <v>735406.249746</v>
      </c>
      <c r="G30" s="597">
        <f>+'ตาราง 1.1'!F35</f>
        <v>713</v>
      </c>
      <c r="H30" s="598" t="s">
        <v>12</v>
      </c>
      <c r="I30" s="354">
        <f t="shared" si="0"/>
        <v>1031.4253152117813</v>
      </c>
    </row>
    <row r="31" spans="1:9" ht="21">
      <c r="A31" s="593" t="s">
        <v>319</v>
      </c>
      <c r="B31" s="594">
        <f>+'3.2'!D66</f>
        <v>1882915.09087</v>
      </c>
      <c r="C31" s="594">
        <f>+'3.2'!E66</f>
        <v>2253399.0435</v>
      </c>
      <c r="D31" s="594">
        <f>+'3.2'!F66</f>
        <v>1961606.93707</v>
      </c>
      <c r="E31" s="594">
        <f>+'3.2'!G66</f>
        <v>1252495.79631</v>
      </c>
      <c r="F31" s="594">
        <f>+'3.2'!H66</f>
        <v>7350416.86775</v>
      </c>
      <c r="G31" s="218">
        <f>+'ตาราง 1.1'!F37</f>
        <v>2966</v>
      </c>
      <c r="H31" s="595" t="s">
        <v>12</v>
      </c>
      <c r="I31" s="278">
        <f aca="true" t="shared" si="1" ref="I31:I43">+F31/G31</f>
        <v>2478.225511716116</v>
      </c>
    </row>
    <row r="32" spans="1:9" ht="21">
      <c r="A32" s="157" t="s">
        <v>320</v>
      </c>
      <c r="B32" s="159">
        <f>+'3.2'!D67</f>
        <v>229081.93271899995</v>
      </c>
      <c r="C32" s="159">
        <f>+'3.2'!E67</f>
        <v>274156.28594999993</v>
      </c>
      <c r="D32" s="159">
        <f>+'3.2'!F67</f>
        <v>238655.85365899996</v>
      </c>
      <c r="E32" s="159">
        <f>+'3.2'!G67</f>
        <v>152382.950847</v>
      </c>
      <c r="F32" s="159">
        <f>+'3.2'!H67</f>
        <v>894277.0231749999</v>
      </c>
      <c r="G32" s="144">
        <f>+'ตาราง 1.1'!F38</f>
        <v>361</v>
      </c>
      <c r="H32" s="162" t="s">
        <v>12</v>
      </c>
      <c r="I32" s="140">
        <f t="shared" si="1"/>
        <v>2477.221670844875</v>
      </c>
    </row>
    <row r="33" spans="1:9" ht="21">
      <c r="A33" s="157" t="s">
        <v>321</v>
      </c>
      <c r="B33" s="159">
        <f>+'3.2'!D68</f>
        <v>523719.903418</v>
      </c>
      <c r="C33" s="159">
        <f>+'3.2'!E68</f>
        <v>626767.4709</v>
      </c>
      <c r="D33" s="159">
        <f>+'3.2'!F68</f>
        <v>545607.5000979999</v>
      </c>
      <c r="E33" s="159">
        <f>+'3.2'!G68</f>
        <v>348373.10543399997</v>
      </c>
      <c r="F33" s="159">
        <f>+'3.2'!H68</f>
        <v>2044467.9798499998</v>
      </c>
      <c r="G33" s="144">
        <f>+'ตาราง 1.1'!F39</f>
        <v>825</v>
      </c>
      <c r="H33" s="162" t="s">
        <v>12</v>
      </c>
      <c r="I33" s="140">
        <f t="shared" si="1"/>
        <v>2478.143005878788</v>
      </c>
    </row>
    <row r="34" spans="1:9" ht="21">
      <c r="A34" s="157" t="s">
        <v>322</v>
      </c>
      <c r="B34" s="159">
        <f>+'3.2'!D69</f>
        <v>43339.825109</v>
      </c>
      <c r="C34" s="159">
        <f>+'3.2'!E69</f>
        <v>51867.40544999999</v>
      </c>
      <c r="D34" s="159">
        <f>+'3.2'!F69</f>
        <v>45151.10744899999</v>
      </c>
      <c r="E34" s="159">
        <f>+'3.2'!G69</f>
        <v>28829.206916999996</v>
      </c>
      <c r="F34" s="159">
        <f>+'3.2'!H69</f>
        <v>169187.544925</v>
      </c>
      <c r="G34" s="144">
        <f>+'ตาราง 1.1'!F40</f>
        <v>68</v>
      </c>
      <c r="H34" s="162" t="s">
        <v>12</v>
      </c>
      <c r="I34" s="140">
        <f t="shared" si="1"/>
        <v>2488.05213125</v>
      </c>
    </row>
    <row r="35" spans="1:9" ht="21">
      <c r="A35" s="157" t="s">
        <v>323</v>
      </c>
      <c r="B35" s="159">
        <f>+'3.2'!D70</f>
        <v>644998.5736809999</v>
      </c>
      <c r="C35" s="159">
        <f>+'3.2'!E70</f>
        <v>771909.0340499999</v>
      </c>
      <c r="D35" s="159">
        <f>+'3.2'!F70</f>
        <v>671954.7167409998</v>
      </c>
      <c r="E35" s="159">
        <f>+'3.2'!G70</f>
        <v>429046.432353</v>
      </c>
      <c r="F35" s="159">
        <f>+'3.2'!H70</f>
        <v>2517908.7568249996</v>
      </c>
      <c r="G35" s="144">
        <f>+'ตาราง 1.1'!F41</f>
        <v>1016</v>
      </c>
      <c r="H35" s="162" t="s">
        <v>12</v>
      </c>
      <c r="I35" s="140">
        <f t="shared" si="1"/>
        <v>2478.256650418307</v>
      </c>
    </row>
    <row r="36" spans="1:9" ht="21">
      <c r="A36" s="157" t="s">
        <v>324</v>
      </c>
      <c r="B36" s="159">
        <f>+'3.2'!D71</f>
        <v>29136.016879999996</v>
      </c>
      <c r="C36" s="159">
        <f>+'3.2'!E71</f>
        <v>34868.844</v>
      </c>
      <c r="D36" s="159">
        <f>+'3.2'!F71</f>
        <v>30353.685679999995</v>
      </c>
      <c r="E36" s="159">
        <f>+'3.2'!G71</f>
        <v>19380.97944</v>
      </c>
      <c r="F36" s="159">
        <f>+'3.2'!H71</f>
        <v>113739.52599999998</v>
      </c>
      <c r="G36" s="144">
        <f>+'ตาราง 1.1'!F42</f>
        <v>46</v>
      </c>
      <c r="H36" s="162" t="s">
        <v>12</v>
      </c>
      <c r="I36" s="140">
        <f t="shared" si="1"/>
        <v>2472.5983913043474</v>
      </c>
    </row>
    <row r="37" spans="1:9" ht="21">
      <c r="A37" s="157" t="s">
        <v>325</v>
      </c>
      <c r="B37" s="159">
        <f>+'3.2'!D72</f>
        <v>3277.8018989999996</v>
      </c>
      <c r="C37" s="159">
        <f>+'3.2'!E72</f>
        <v>3922.7449499999993</v>
      </c>
      <c r="D37" s="159">
        <f>+'3.2'!F72</f>
        <v>3414.789638999999</v>
      </c>
      <c r="E37" s="159">
        <f>+'3.2'!G72</f>
        <v>2180.3601869999998</v>
      </c>
      <c r="F37" s="159">
        <f>+'3.2'!H72</f>
        <v>12795.696674999997</v>
      </c>
      <c r="G37" s="144">
        <f>+'ตาราง 1.1'!F43</f>
        <v>5</v>
      </c>
      <c r="H37" s="162" t="s">
        <v>12</v>
      </c>
      <c r="I37" s="140">
        <f t="shared" si="1"/>
        <v>2559.1393349999994</v>
      </c>
    </row>
    <row r="38" spans="1:9" ht="21">
      <c r="A38" s="157" t="s">
        <v>326</v>
      </c>
      <c r="B38" s="159">
        <f>+'3.2'!D73</f>
        <v>221433.72828799998</v>
      </c>
      <c r="C38" s="159">
        <f>+'3.2'!E73</f>
        <v>265003.2144</v>
      </c>
      <c r="D38" s="159">
        <f>+'3.2'!F73</f>
        <v>230688.01116799997</v>
      </c>
      <c r="E38" s="159">
        <f>+'3.2'!G73</f>
        <v>147295.443744</v>
      </c>
      <c r="F38" s="159">
        <f>+'3.2'!H73</f>
        <v>864420.3976</v>
      </c>
      <c r="G38" s="144">
        <f>+'ตาราง 1.1'!F44</f>
        <v>349</v>
      </c>
      <c r="H38" s="162" t="s">
        <v>12</v>
      </c>
      <c r="I38" s="140">
        <f t="shared" si="1"/>
        <v>2476.849276790831</v>
      </c>
    </row>
    <row r="39" spans="1:9" ht="21">
      <c r="A39" s="157" t="s">
        <v>327</v>
      </c>
      <c r="B39" s="159">
        <f>+'3.2'!D74</f>
        <v>22216.212870999996</v>
      </c>
      <c r="C39" s="159">
        <f>+'3.2'!E74</f>
        <v>26587.493549999996</v>
      </c>
      <c r="D39" s="159">
        <f>+'3.2'!F74</f>
        <v>23144.685330999997</v>
      </c>
      <c r="E39" s="159">
        <f>+'3.2'!G74</f>
        <v>14777.996822999998</v>
      </c>
      <c r="F39" s="159">
        <f>+'3.2'!H74</f>
        <v>86726.38857499999</v>
      </c>
      <c r="G39" s="144">
        <f>+'ตาราง 1.1'!F45</f>
        <v>35</v>
      </c>
      <c r="H39" s="162" t="s">
        <v>12</v>
      </c>
      <c r="I39" s="140">
        <f t="shared" si="1"/>
        <v>2477.896816428571</v>
      </c>
    </row>
    <row r="40" spans="1:9" ht="21">
      <c r="A40" s="157" t="s">
        <v>328</v>
      </c>
      <c r="B40" s="159">
        <f>+'3.2'!D75</f>
        <v>3277.8018989999996</v>
      </c>
      <c r="C40" s="159">
        <f>+'3.2'!E75</f>
        <v>3922.7449499999993</v>
      </c>
      <c r="D40" s="159">
        <f>+'3.2'!F75</f>
        <v>3414.789638999999</v>
      </c>
      <c r="E40" s="159">
        <f>+'3.2'!G75</f>
        <v>2180.3601869999998</v>
      </c>
      <c r="F40" s="159">
        <f>+'3.2'!H75</f>
        <v>12795.696674999997</v>
      </c>
      <c r="G40" s="144">
        <f>+'ตาราง 1.1'!F46</f>
        <v>5</v>
      </c>
      <c r="H40" s="162" t="s">
        <v>12</v>
      </c>
      <c r="I40" s="140">
        <f t="shared" si="1"/>
        <v>2559.1393349999994</v>
      </c>
    </row>
    <row r="41" spans="1:9" ht="21">
      <c r="A41" s="157" t="s">
        <v>329</v>
      </c>
      <c r="B41" s="159">
        <f>+'3.2'!D76</f>
        <v>1092.6006329999998</v>
      </c>
      <c r="C41" s="159">
        <f>+'3.2'!E76</f>
        <v>1307.5816499999999</v>
      </c>
      <c r="D41" s="159">
        <f>+'3.2'!F76</f>
        <v>1138.2632129999997</v>
      </c>
      <c r="E41" s="159">
        <f>+'3.2'!G76</f>
        <v>726.7867289999999</v>
      </c>
      <c r="F41" s="159">
        <f>+'3.2'!H76</f>
        <v>4265.232225</v>
      </c>
      <c r="G41" s="144">
        <f>+'ตาราง 1.1'!F47</f>
        <v>2</v>
      </c>
      <c r="H41" s="162" t="s">
        <v>12</v>
      </c>
      <c r="I41" s="140">
        <f t="shared" si="1"/>
        <v>2132.6161125</v>
      </c>
    </row>
    <row r="42" spans="1:9" ht="21">
      <c r="A42" s="157" t="s">
        <v>330</v>
      </c>
      <c r="B42" s="159">
        <f>+'3.2'!D77</f>
        <v>37512.62173299999</v>
      </c>
      <c r="C42" s="159">
        <f>+'3.2'!E77</f>
        <v>44893.63664999999</v>
      </c>
      <c r="D42" s="159">
        <f>+'3.2'!F77</f>
        <v>39080.37031299999</v>
      </c>
      <c r="E42" s="159">
        <f>+'3.2'!G77</f>
        <v>24953.011029</v>
      </c>
      <c r="F42" s="159">
        <f>+'3.2'!H77</f>
        <v>146439.63972499996</v>
      </c>
      <c r="G42" s="144">
        <f>+'ตาราง 1.1'!F48</f>
        <v>59</v>
      </c>
      <c r="H42" s="162" t="s">
        <v>12</v>
      </c>
      <c r="I42" s="140">
        <f t="shared" si="1"/>
        <v>2482.027791949152</v>
      </c>
    </row>
    <row r="43" spans="1:9" ht="21">
      <c r="A43" s="157" t="s">
        <v>162</v>
      </c>
      <c r="B43" s="159">
        <f>+'3.2'!D82</f>
        <v>13708210.86713</v>
      </c>
      <c r="C43" s="159">
        <f>+'3.2'!E82</f>
        <v>349688452.793654</v>
      </c>
      <c r="D43" s="159">
        <f>+'3.2'!F82</f>
        <v>5767310.974022</v>
      </c>
      <c r="E43" s="159">
        <f>+'3.2'!G82</f>
        <v>5890321.525893999</v>
      </c>
      <c r="F43" s="159">
        <f>+'3.2'!H82</f>
        <v>375054296.16069996</v>
      </c>
      <c r="G43" s="144">
        <f>+'ตาราง 1.1'!F50</f>
        <v>637237</v>
      </c>
      <c r="H43" s="162" t="s">
        <v>12</v>
      </c>
      <c r="I43" s="140">
        <f t="shared" si="1"/>
        <v>588.5632757681992</v>
      </c>
    </row>
    <row r="44" spans="1:9" ht="21">
      <c r="A44" s="157" t="s">
        <v>36</v>
      </c>
      <c r="B44" s="159">
        <f>+'3.2'!D83</f>
        <v>12373.27227</v>
      </c>
      <c r="C44" s="159">
        <f>+'3.2'!E83</f>
        <v>315634.948866</v>
      </c>
      <c r="D44" s="159">
        <f>+'3.2'!F83</f>
        <v>5205.676338</v>
      </c>
      <c r="E44" s="159">
        <f>+'3.2'!G83</f>
        <v>5316.707825999999</v>
      </c>
      <c r="F44" s="159">
        <f>+'3.2'!H83</f>
        <v>338530.6053</v>
      </c>
      <c r="G44" s="144">
        <f>+'ตาราง 1.1'!F51</f>
        <v>539</v>
      </c>
      <c r="H44" s="162" t="s">
        <v>12</v>
      </c>
      <c r="I44" s="140">
        <f t="shared" si="0"/>
        <v>628.0716239332096</v>
      </c>
    </row>
    <row r="45" spans="1:9" ht="21">
      <c r="A45" s="157" t="s">
        <v>37</v>
      </c>
      <c r="B45" s="159">
        <f>+'3.2'!D84</f>
        <v>27496.160600000007</v>
      </c>
      <c r="C45" s="159">
        <f>+'3.2'!E84</f>
        <v>701410.9974800001</v>
      </c>
      <c r="D45" s="159">
        <f>+'3.2'!F84</f>
        <v>11568.169640000002</v>
      </c>
      <c r="E45" s="159">
        <f>+'3.2'!G84</f>
        <v>11814.906280000001</v>
      </c>
      <c r="F45" s="159">
        <f>+'3.2'!H84</f>
        <v>752290.2340000002</v>
      </c>
      <c r="G45" s="144">
        <f>+'ตาราง 1.1'!F52</f>
        <v>1309</v>
      </c>
      <c r="H45" s="162" t="s">
        <v>12</v>
      </c>
      <c r="I45" s="140">
        <f t="shared" si="0"/>
        <v>574.7060611153554</v>
      </c>
    </row>
    <row r="46" spans="1:9" ht="21">
      <c r="A46" s="157" t="s">
        <v>38</v>
      </c>
      <c r="B46" s="159">
        <f>+'3.2'!D90</f>
        <v>686906.9203799999</v>
      </c>
      <c r="C46" s="159">
        <f>+'3.2'!E90</f>
        <v>4341579.289299998</v>
      </c>
      <c r="D46" s="159">
        <f>+'3.2'!F90</f>
        <v>357122.6392849999</v>
      </c>
      <c r="E46" s="159">
        <f>+'3.2'!G90</f>
        <v>947649.3961649998</v>
      </c>
      <c r="F46" s="159">
        <f>+'3.2'!H90</f>
        <v>6333258.245129999</v>
      </c>
      <c r="G46" s="161">
        <f>+'ตาราง 1.1'!F54</f>
        <v>916</v>
      </c>
      <c r="H46" s="162" t="s">
        <v>253</v>
      </c>
      <c r="I46" s="140">
        <f t="shared" si="0"/>
        <v>6914.037385513099</v>
      </c>
    </row>
    <row r="47" spans="1:9" ht="21">
      <c r="A47" s="157" t="s">
        <v>39</v>
      </c>
      <c r="B47" s="159">
        <f>+'3.2'!D91</f>
        <v>239156.361912</v>
      </c>
      <c r="C47" s="159">
        <f>+'3.2'!E91</f>
        <v>1511582.24932</v>
      </c>
      <c r="D47" s="159">
        <f>+'3.2'!F91</f>
        <v>124337.29903399998</v>
      </c>
      <c r="E47" s="159">
        <f>+'3.2'!G91</f>
        <v>329937.54354600003</v>
      </c>
      <c r="F47" s="159">
        <f>+'3.2'!H91</f>
        <v>2205013.453812</v>
      </c>
      <c r="G47" s="161">
        <f>+'ตาราง 1.1'!F55</f>
        <v>319</v>
      </c>
      <c r="H47" s="162" t="s">
        <v>253</v>
      </c>
      <c r="I47" s="140">
        <f t="shared" si="0"/>
        <v>6912.267880288401</v>
      </c>
    </row>
    <row r="48" spans="1:9" ht="21">
      <c r="A48" s="157" t="s">
        <v>40</v>
      </c>
      <c r="B48" s="159">
        <f>+'3.2'!D92</f>
        <v>985704.0127439998</v>
      </c>
      <c r="C48" s="159">
        <f>+'3.2'!E92</f>
        <v>6230119.394839998</v>
      </c>
      <c r="D48" s="159">
        <f>+'3.2'!F92</f>
        <v>512467.1307579999</v>
      </c>
      <c r="E48" s="159">
        <f>+'3.2'!G92</f>
        <v>1359866.6497019997</v>
      </c>
      <c r="F48" s="159">
        <f>+'3.2'!H92</f>
        <v>9088157.188043999</v>
      </c>
      <c r="G48" s="161">
        <f>+'ตาราง 1.1'!F56</f>
        <v>1314</v>
      </c>
      <c r="H48" s="162" t="s">
        <v>12</v>
      </c>
      <c r="I48" s="140">
        <f t="shared" si="0"/>
        <v>6916.405774767122</v>
      </c>
    </row>
    <row r="49" spans="1:9" ht="21">
      <c r="A49" s="157" t="s">
        <v>372</v>
      </c>
      <c r="B49" s="159">
        <f>+'3.2'!D93</f>
        <v>240936.68222399996</v>
      </c>
      <c r="C49" s="159">
        <f>+'3.2'!E93</f>
        <v>1522834.7226399996</v>
      </c>
      <c r="D49" s="159">
        <f>+'3.2'!F93</f>
        <v>125262.88686799996</v>
      </c>
      <c r="E49" s="159">
        <f>+'3.2'!G93</f>
        <v>332393.65429199993</v>
      </c>
      <c r="F49" s="159">
        <f>+'3.2'!H93</f>
        <v>2221427.9460239992</v>
      </c>
      <c r="G49" s="161">
        <f>+'ตาราง 1.1'!F57</f>
        <v>321</v>
      </c>
      <c r="H49" s="162" t="s">
        <v>12</v>
      </c>
      <c r="I49" s="140">
        <f t="shared" si="0"/>
        <v>6920.336280448596</v>
      </c>
    </row>
    <row r="50" spans="1:9" ht="21">
      <c r="A50" s="157" t="s">
        <v>332</v>
      </c>
      <c r="B50" s="159"/>
      <c r="C50" s="159"/>
      <c r="D50" s="159"/>
      <c r="E50" s="159"/>
      <c r="F50" s="159"/>
      <c r="G50" s="161"/>
      <c r="H50" s="162"/>
      <c r="I50" s="140"/>
    </row>
    <row r="51" spans="1:9" ht="21">
      <c r="A51" s="157" t="s">
        <v>333</v>
      </c>
      <c r="B51" s="159">
        <f>+'3.2'!D95</f>
        <v>12758.962235999998</v>
      </c>
      <c r="C51" s="159">
        <f>+'3.2'!E95</f>
        <v>80642.72545999999</v>
      </c>
      <c r="D51" s="159">
        <f>+'3.2'!F95</f>
        <v>6633.379476999998</v>
      </c>
      <c r="E51" s="159">
        <f>+'3.2'!G95</f>
        <v>17602.127012999998</v>
      </c>
      <c r="F51" s="159">
        <f>+'3.2'!H95</f>
        <v>117637.19418599998</v>
      </c>
      <c r="G51" s="161">
        <f>+'ตาราง 1.1'!F59</f>
        <v>17</v>
      </c>
      <c r="H51" s="162" t="s">
        <v>12</v>
      </c>
      <c r="I51" s="140">
        <f t="shared" si="0"/>
        <v>6919.834952117646</v>
      </c>
    </row>
    <row r="52" spans="1:9" ht="21">
      <c r="A52" s="157" t="s">
        <v>334</v>
      </c>
      <c r="B52" s="159"/>
      <c r="C52" s="159"/>
      <c r="D52" s="159"/>
      <c r="E52" s="159"/>
      <c r="F52" s="159"/>
      <c r="G52" s="144"/>
      <c r="H52" s="162"/>
      <c r="I52" s="140"/>
    </row>
    <row r="53" spans="1:9" ht="21">
      <c r="A53" s="157" t="s">
        <v>335</v>
      </c>
      <c r="B53" s="159">
        <f>+'3.2'!D97</f>
        <v>801737.580504</v>
      </c>
      <c r="C53" s="159">
        <f>+'3.2'!E97</f>
        <v>5067363.818439999</v>
      </c>
      <c r="D53" s="159">
        <f>+'3.2'!F97</f>
        <v>416823.05457799986</v>
      </c>
      <c r="E53" s="159">
        <f>+'3.2'!G97</f>
        <v>1106068.539282</v>
      </c>
      <c r="F53" s="159">
        <f>+'3.2'!H97</f>
        <v>7391992.992803998</v>
      </c>
      <c r="G53" s="144">
        <f>+'ตาราง 1.1'!F61</f>
        <v>1069</v>
      </c>
      <c r="H53" s="162" t="s">
        <v>15</v>
      </c>
      <c r="I53" s="140">
        <f t="shared" si="0"/>
        <v>6914.867158843777</v>
      </c>
    </row>
    <row r="54" spans="1:9" ht="21">
      <c r="A54" s="157" t="s">
        <v>41</v>
      </c>
      <c r="B54" s="159">
        <f>+'3.2'!D103</f>
        <v>11833584.24</v>
      </c>
      <c r="C54" s="159">
        <f>+'3.2'!E103</f>
        <v>3027409.76</v>
      </c>
      <c r="D54" s="159">
        <f>+'3.2'!F103</f>
        <v>596560.9280000001</v>
      </c>
      <c r="E54" s="159">
        <f>+'3.2'!G103</f>
        <v>26765268.728</v>
      </c>
      <c r="F54" s="159">
        <f>+'3.2'!H103</f>
        <v>42222823.656</v>
      </c>
      <c r="G54" s="144">
        <f>+'ตาราง 1.1'!F63</f>
        <v>52</v>
      </c>
      <c r="H54" s="162" t="s">
        <v>12</v>
      </c>
      <c r="I54" s="140">
        <f t="shared" si="0"/>
        <v>811977.378</v>
      </c>
    </row>
    <row r="55" spans="1:9" ht="21">
      <c r="A55" s="157" t="s">
        <v>349</v>
      </c>
      <c r="B55" s="159">
        <f>+'3.2'!D104</f>
        <v>2958396.06</v>
      </c>
      <c r="C55" s="159">
        <f>+'3.2'!E104</f>
        <v>756852.44</v>
      </c>
      <c r="D55" s="159">
        <f>+'3.2'!F104</f>
        <v>149140.23200000002</v>
      </c>
      <c r="E55" s="159">
        <f>+'3.2'!G104</f>
        <v>6691317.182</v>
      </c>
      <c r="F55" s="159">
        <f>+'3.2'!H104</f>
        <v>10555705.914</v>
      </c>
      <c r="G55" s="144">
        <f>+'ตาราง 1.1'!F64</f>
        <v>13</v>
      </c>
      <c r="H55" s="162" t="s">
        <v>12</v>
      </c>
      <c r="I55" s="140">
        <f t="shared" si="0"/>
        <v>811977.378</v>
      </c>
    </row>
    <row r="56" spans="1:9" ht="21">
      <c r="A56" s="157" t="s">
        <v>339</v>
      </c>
      <c r="B56" s="159">
        <f>+'3.2'!D111</f>
        <v>17512452.6</v>
      </c>
      <c r="C56" s="159">
        <f>+'3.2'!E111</f>
        <v>28478510.5</v>
      </c>
      <c r="D56" s="159">
        <f>+'3.2'!F111</f>
        <v>4575129.61</v>
      </c>
      <c r="E56" s="159">
        <f>+'3.2'!G111</f>
        <v>18297501.73</v>
      </c>
      <c r="F56" s="159">
        <f>+'3.2'!H111</f>
        <v>68863594.44</v>
      </c>
      <c r="G56" s="161">
        <f>+'ตาราง 1.1'!F70</f>
        <v>80</v>
      </c>
      <c r="H56" s="162" t="s">
        <v>12</v>
      </c>
      <c r="I56" s="140">
        <f>+F56/G56</f>
        <v>860794.9305</v>
      </c>
    </row>
    <row r="57" spans="1:9" ht="21">
      <c r="A57" s="157" t="s">
        <v>342</v>
      </c>
      <c r="B57" s="159">
        <f>+'3.2'!D118</f>
        <v>37596564.986820005</v>
      </c>
      <c r="C57" s="159">
        <f>+'3.2'!E118</f>
        <v>15280520.461304</v>
      </c>
      <c r="D57" s="159">
        <f>+'3.2'!F118</f>
        <v>976628.6721600001</v>
      </c>
      <c r="E57" s="159">
        <f>+'3.2'!G118</f>
        <v>30962.257319999997</v>
      </c>
      <c r="F57" s="159">
        <f>+'3.2'!H118</f>
        <v>53884676.37760401</v>
      </c>
      <c r="G57" s="161">
        <f>+'ตาราง 1.1'!F67</f>
        <v>1979</v>
      </c>
      <c r="H57" s="162" t="s">
        <v>12</v>
      </c>
      <c r="I57" s="140">
        <f t="shared" si="0"/>
        <v>27228.23465265488</v>
      </c>
    </row>
    <row r="58" spans="1:9" ht="21">
      <c r="A58" s="157" t="s">
        <v>343</v>
      </c>
      <c r="B58" s="159">
        <f>+'3.2'!D119</f>
        <v>46975973.956590004</v>
      </c>
      <c r="C58" s="159">
        <f>+'3.2'!E119</f>
        <v>19092630.709348</v>
      </c>
      <c r="D58" s="159">
        <f>+'3.2'!F119</f>
        <v>1220273.26392</v>
      </c>
      <c r="E58" s="159">
        <f>+'3.2'!G119</f>
        <v>38686.57134</v>
      </c>
      <c r="F58" s="159">
        <f>+'3.2'!H119</f>
        <v>67327564.501198</v>
      </c>
      <c r="G58" s="161">
        <f>+'ตาราง 1.1'!F74</f>
        <v>42049</v>
      </c>
      <c r="H58" s="162" t="s">
        <v>12</v>
      </c>
      <c r="I58" s="140">
        <f t="shared" si="0"/>
        <v>1601.1692192727055</v>
      </c>
    </row>
    <row r="59" spans="1:9" ht="21">
      <c r="A59" s="157" t="s">
        <v>344</v>
      </c>
      <c r="B59" s="159">
        <f>+'3.2'!D120</f>
        <v>46975973.956590004</v>
      </c>
      <c r="C59" s="159">
        <f>+'3.2'!E120</f>
        <v>19092630.709348</v>
      </c>
      <c r="D59" s="159">
        <f>+'3.2'!F120</f>
        <v>1220273.26392</v>
      </c>
      <c r="E59" s="159">
        <f>+'3.2'!G120</f>
        <v>38686.57134</v>
      </c>
      <c r="F59" s="159">
        <f>+'3.2'!H120</f>
        <v>67327564.501198</v>
      </c>
      <c r="G59" s="161">
        <f>+'ตาราง 1.1'!F75</f>
        <v>12326</v>
      </c>
      <c r="H59" s="162" t="s">
        <v>12</v>
      </c>
      <c r="I59" s="140">
        <f t="shared" si="0"/>
        <v>5462.2395344148945</v>
      </c>
    </row>
    <row r="60" spans="1:9" ht="21">
      <c r="A60" s="157" t="s">
        <v>384</v>
      </c>
      <c r="B60" s="159">
        <f>+'3.2'!D126</f>
        <v>19662606.024707224</v>
      </c>
      <c r="C60" s="159">
        <f>+'3.2'!E126</f>
        <v>23320056.75094621</v>
      </c>
      <c r="D60" s="159">
        <f>+'3.2'!F126</f>
        <v>4197878.439463157</v>
      </c>
      <c r="E60" s="159">
        <f>+'3.2'!G126</f>
        <v>5475268.693174423</v>
      </c>
      <c r="F60" s="159">
        <f>+'3.2'!H126</f>
        <v>52655809.90829101</v>
      </c>
      <c r="G60" s="161">
        <f>+'ตาราง 1.1'!F71</f>
        <v>100</v>
      </c>
      <c r="H60" s="162" t="s">
        <v>12</v>
      </c>
      <c r="I60" s="140">
        <f t="shared" si="0"/>
        <v>526558.0990829101</v>
      </c>
    </row>
    <row r="61" spans="1:9" ht="21">
      <c r="A61" s="590" t="s">
        <v>45</v>
      </c>
      <c r="B61" s="596">
        <f>+'3.2'!D127</f>
        <v>5762814.175292776</v>
      </c>
      <c r="C61" s="596">
        <f>+'3.2'!E127</f>
        <v>6834757.989053788</v>
      </c>
      <c r="D61" s="596">
        <f>+'3.2'!F127</f>
        <v>1230335.0505368432</v>
      </c>
      <c r="E61" s="596">
        <f>+'3.2'!G127</f>
        <v>1604718.9268255779</v>
      </c>
      <c r="F61" s="596">
        <f>+'3.2'!H127</f>
        <v>15432626.141708985</v>
      </c>
      <c r="G61" s="599">
        <f>+'ตาราง 1.1'!F72</f>
        <v>100</v>
      </c>
      <c r="H61" s="598" t="s">
        <v>12</v>
      </c>
      <c r="I61" s="354">
        <f t="shared" si="0"/>
        <v>154326.26141708985</v>
      </c>
    </row>
    <row r="62" spans="1:9" ht="21">
      <c r="A62" s="163" t="s">
        <v>46</v>
      </c>
      <c r="B62" s="164"/>
      <c r="C62" s="165"/>
      <c r="D62" s="164"/>
      <c r="E62" s="165"/>
      <c r="F62" s="166"/>
      <c r="G62" s="167"/>
      <c r="H62" s="165"/>
      <c r="I62" s="168"/>
    </row>
    <row r="63" spans="1:9" ht="22.5" customHeight="1">
      <c r="A63" s="157" t="s">
        <v>226</v>
      </c>
      <c r="B63" s="158">
        <f>+'3.1'!C18</f>
        <v>5984641.1</v>
      </c>
      <c r="C63" s="159">
        <f>+'3.1'!D18</f>
        <v>38575125.03</v>
      </c>
      <c r="D63" s="158">
        <f>+'3.1'!E18</f>
        <v>3451001.32</v>
      </c>
      <c r="E63" s="159">
        <f>+'3.1'!F18</f>
        <v>9784653.45</v>
      </c>
      <c r="F63" s="158">
        <f>SUM(B63:E63)</f>
        <v>57795420.900000006</v>
      </c>
      <c r="G63" s="169">
        <f>+'ตาราง 1.1'!F83</f>
        <v>27138</v>
      </c>
      <c r="H63" s="157" t="s">
        <v>187</v>
      </c>
      <c r="I63" s="170">
        <f>+F63/G63</f>
        <v>2129.686082246297</v>
      </c>
    </row>
    <row r="64" spans="1:9" ht="23.25" customHeight="1">
      <c r="A64" s="157" t="s">
        <v>227</v>
      </c>
      <c r="B64" s="159">
        <f>+'3.1'!C19</f>
        <v>3689001.2</v>
      </c>
      <c r="C64" s="159">
        <f>+'3.1'!D19</f>
        <v>8451046.19</v>
      </c>
      <c r="D64" s="159">
        <f>+'3.1'!E19</f>
        <v>675128.81</v>
      </c>
      <c r="E64" s="159">
        <f>+'3.1'!F19</f>
        <v>4175085.84</v>
      </c>
      <c r="F64" s="159">
        <f>SUM(B64:E64)</f>
        <v>16990262.04</v>
      </c>
      <c r="G64" s="169">
        <f>+'ตาราง 1.1'!F79</f>
        <v>398567</v>
      </c>
      <c r="H64" s="157" t="s">
        <v>131</v>
      </c>
      <c r="I64" s="170">
        <f t="shared" si="0"/>
        <v>42.62837123996718</v>
      </c>
    </row>
    <row r="65" spans="1:9" ht="23.25" customHeight="1">
      <c r="A65" s="157" t="s">
        <v>228</v>
      </c>
      <c r="B65" s="159">
        <f>+'3.1'!C20</f>
        <v>5775210.37</v>
      </c>
      <c r="C65" s="159">
        <f>+'3.1'!D20</f>
        <v>33405746.33</v>
      </c>
      <c r="D65" s="159">
        <f>+'3.1'!E20</f>
        <v>1241576.25</v>
      </c>
      <c r="E65" s="159">
        <f>+'3.1'!F20</f>
        <v>5846668.119999999</v>
      </c>
      <c r="F65" s="159">
        <f>SUM(B65:E65)</f>
        <v>46269201.06999999</v>
      </c>
      <c r="G65" s="169">
        <f>+'ตาราง 1.1'!F80</f>
        <v>2258</v>
      </c>
      <c r="H65" s="157" t="s">
        <v>132</v>
      </c>
      <c r="I65" s="170">
        <f>+F65/G65</f>
        <v>20491.231651904338</v>
      </c>
    </row>
    <row r="66" spans="1:9" ht="23.25" customHeight="1">
      <c r="A66" s="157" t="s">
        <v>254</v>
      </c>
      <c r="B66" s="159">
        <f>+'3.2'!D136</f>
        <v>549029.16636</v>
      </c>
      <c r="C66" s="159">
        <f>+'3.2'!E136</f>
        <v>1032157.3794</v>
      </c>
      <c r="D66" s="159">
        <f>+'3.2'!F136</f>
        <v>140149.14990000002</v>
      </c>
      <c r="E66" s="159">
        <f>+'3.2'!G136</f>
        <v>614098.1853</v>
      </c>
      <c r="F66" s="159">
        <f>SUM(B66:E66)</f>
        <v>2335433.88096</v>
      </c>
      <c r="G66" s="169">
        <f>+'ตาราง 1.1'!F81</f>
        <v>1442</v>
      </c>
      <c r="H66" s="157" t="s">
        <v>133</v>
      </c>
      <c r="I66" s="170">
        <f t="shared" si="0"/>
        <v>1619.5796677947296</v>
      </c>
    </row>
    <row r="67" spans="1:9" ht="23.25" customHeight="1">
      <c r="A67" s="157" t="s">
        <v>255</v>
      </c>
      <c r="B67" s="159">
        <f>+'3.2'!D137</f>
        <v>3429443.05364</v>
      </c>
      <c r="C67" s="159">
        <f>+'3.2'!E137</f>
        <v>6447243.920600001</v>
      </c>
      <c r="D67" s="159">
        <f>+'3.2'!F137</f>
        <v>875424.4001000001</v>
      </c>
      <c r="E67" s="159">
        <f>+'3.2'!G137</f>
        <v>3835888.6646999996</v>
      </c>
      <c r="F67" s="159">
        <f>SUM(B67:E67)</f>
        <v>14588000.039040001</v>
      </c>
      <c r="G67" s="169">
        <f>+'ตาราง 1.1'!F82</f>
        <v>4249</v>
      </c>
      <c r="H67" s="157" t="s">
        <v>134</v>
      </c>
      <c r="I67" s="170">
        <f t="shared" si="0"/>
        <v>3433.278427639445</v>
      </c>
    </row>
    <row r="68" spans="1:9" ht="23.25" customHeight="1">
      <c r="A68" s="157" t="s">
        <v>180</v>
      </c>
      <c r="B68" s="172">
        <f>+'3.1'!C22+'3.1'!C26+'3.1'!C27</f>
        <v>6175313.549000054</v>
      </c>
      <c r="C68" s="172">
        <f>+'3.1'!D22+'3.1'!D26+'3.1'!D27</f>
        <v>47594233.019999996</v>
      </c>
      <c r="D68" s="172">
        <f>+'3.1'!E22+'3.1'!E26+'3.1'!E27</f>
        <v>1127146.5899999999</v>
      </c>
      <c r="E68" s="172">
        <f>+'3.1'!F22+'3.1'!F26+'3.1'!F27</f>
        <v>6855875.509999995</v>
      </c>
      <c r="F68" s="172">
        <f>+'3.1'!G22+'3.1'!G26</f>
        <v>41485619.83</v>
      </c>
      <c r="G68" s="169">
        <f>+'ตาราง 1.1'!F84</f>
        <v>2418</v>
      </c>
      <c r="H68" s="157" t="s">
        <v>187</v>
      </c>
      <c r="I68" s="170">
        <f t="shared" si="0"/>
        <v>17156.997448304384</v>
      </c>
    </row>
    <row r="69" spans="1:9" ht="23.25" customHeight="1">
      <c r="A69" s="157" t="s">
        <v>175</v>
      </c>
      <c r="B69" s="172">
        <f>+'3.1'!C23</f>
        <v>2521550.09</v>
      </c>
      <c r="C69" s="172">
        <f>+'3.1'!D23</f>
        <v>10724682.45</v>
      </c>
      <c r="D69" s="172">
        <f>+'3.1'!E23</f>
        <v>621045</v>
      </c>
      <c r="E69" s="172">
        <f>+'3.1'!F23</f>
        <v>5627643.21</v>
      </c>
      <c r="F69" s="172">
        <f>+'3.1'!G23+'3.1'!G27</f>
        <v>39761869.589000046</v>
      </c>
      <c r="G69" s="169">
        <f>+'ตาราง 1.1'!F85</f>
        <v>62940</v>
      </c>
      <c r="H69" s="157" t="s">
        <v>187</v>
      </c>
      <c r="I69" s="170">
        <f t="shared" si="0"/>
        <v>631.7424465999372</v>
      </c>
    </row>
    <row r="70" spans="1:9" ht="23.25" customHeight="1">
      <c r="A70" s="157" t="s">
        <v>237</v>
      </c>
      <c r="B70" s="172">
        <f>+'3.1'!C25</f>
        <v>3709841.63</v>
      </c>
      <c r="C70" s="172">
        <f>+'3.1'!D24</f>
        <v>8254764.34</v>
      </c>
      <c r="D70" s="172">
        <f>+'3.1'!E24</f>
        <v>791024.5</v>
      </c>
      <c r="E70" s="172">
        <f>+'3.1'!F24</f>
        <v>413235.82</v>
      </c>
      <c r="F70" s="172">
        <f>+'3.1'!G24</f>
        <v>10260274.370000001</v>
      </c>
      <c r="G70" s="169">
        <f>+'ตาราง 1.1'!F86</f>
        <v>220450</v>
      </c>
      <c r="H70" s="157" t="s">
        <v>187</v>
      </c>
      <c r="I70" s="170">
        <f t="shared" si="0"/>
        <v>46.542410387843056</v>
      </c>
    </row>
    <row r="71" spans="1:9" ht="21">
      <c r="A71" s="590" t="s">
        <v>238</v>
      </c>
      <c r="B71" s="172">
        <f>+'3.1'!C24</f>
        <v>801249.71</v>
      </c>
      <c r="C71" s="172">
        <f>+'3.1'!D25</f>
        <v>15794915.65</v>
      </c>
      <c r="D71" s="172">
        <f>+'3.1'!E25</f>
        <v>387545.63</v>
      </c>
      <c r="E71" s="172">
        <f>+'3.1'!F25</f>
        <v>4216785.62</v>
      </c>
      <c r="F71" s="172">
        <f>+'3.1'!G25</f>
        <v>24109088.53</v>
      </c>
      <c r="G71" s="591">
        <f>+'ตาราง 1.1'!F87</f>
        <v>3152</v>
      </c>
      <c r="H71" s="590" t="s">
        <v>164</v>
      </c>
      <c r="I71" s="592">
        <f t="shared" si="0"/>
        <v>7648.822503172589</v>
      </c>
    </row>
    <row r="72" spans="1:9" ht="21" hidden="1">
      <c r="A72" s="584"/>
      <c r="B72" s="585"/>
      <c r="C72" s="586"/>
      <c r="D72" s="585"/>
      <c r="E72" s="586"/>
      <c r="F72" s="585"/>
      <c r="G72" s="587"/>
      <c r="H72" s="588"/>
      <c r="I72" s="589"/>
    </row>
    <row r="73" spans="1:9" ht="21.75" thickBot="1">
      <c r="A73" s="423"/>
      <c r="B73" s="424">
        <f>SUM(B5:B71)</f>
        <v>313032994.19</v>
      </c>
      <c r="C73" s="424">
        <f>SUM(C5:C71)</f>
        <v>1349651769.6599996</v>
      </c>
      <c r="D73" s="424">
        <f>SUM(D5:D71)</f>
        <v>74112576.09000002</v>
      </c>
      <c r="E73" s="424">
        <f>SUM(E5:E71)</f>
        <v>141214694.16</v>
      </c>
      <c r="F73" s="424">
        <f>SUM(F5:F71)</f>
        <v>1878012034.0999997</v>
      </c>
      <c r="G73" s="79"/>
      <c r="H73" s="78"/>
      <c r="I73" s="78"/>
    </row>
    <row r="74" spans="2:6" ht="21.75" thickTop="1">
      <c r="B74" s="60"/>
      <c r="C74" s="60"/>
      <c r="D74" s="60"/>
      <c r="E74" s="60"/>
      <c r="F74" s="60">
        <f>+F73-1878012034.1</f>
        <v>0</v>
      </c>
    </row>
    <row r="75" spans="2:8" ht="21">
      <c r="B75" s="60"/>
      <c r="C75" s="60"/>
      <c r="D75" s="60"/>
      <c r="E75" s="60"/>
      <c r="F75" s="60"/>
      <c r="H75" s="34">
        <v>32</v>
      </c>
    </row>
    <row r="76" ht="21">
      <c r="F76" s="72"/>
    </row>
    <row r="77" spans="2:6" ht="21">
      <c r="B77" s="60"/>
      <c r="C77" s="60"/>
      <c r="D77" s="60"/>
      <c r="E77" s="60"/>
      <c r="F77" s="60"/>
    </row>
    <row r="78" spans="2:5" ht="21">
      <c r="B78" s="60"/>
      <c r="D78" s="60"/>
      <c r="E78" s="60"/>
    </row>
    <row r="79" spans="3:4" ht="21">
      <c r="C79" s="72"/>
      <c r="D79" s="72"/>
    </row>
    <row r="80" spans="2:4" ht="21">
      <c r="B80" s="35"/>
      <c r="C80" s="72"/>
      <c r="D80" s="35"/>
    </row>
    <row r="81" spans="2:4" ht="21">
      <c r="B81" s="35"/>
      <c r="D81" s="35"/>
    </row>
    <row r="82" spans="2:4" ht="21">
      <c r="B82" s="60"/>
      <c r="D82" s="60"/>
    </row>
  </sheetData>
  <sheetProtection selectLockedCells="1" selectUnlockedCells="1"/>
  <printOptions horizontalCentered="1"/>
  <pageMargins left="0.1968503937007874" right="0.1968503937007874" top="0.5905511811023623" bottom="0.31496062992125984" header="0.4330708661417323" footer="0.1968503937007874"/>
  <pageSetup horizontalDpi="600" verticalDpi="600" orientation="landscape" paperSize="9" scale="75" r:id="rId1"/>
  <rowBreaks count="1" manualBreakCount="1">
    <brk id="61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38"/>
  <sheetViews>
    <sheetView zoomScale="85" zoomScaleNormal="85" zoomScalePageLayoutView="0" workbookViewId="0" topLeftCell="A22">
      <selection activeCell="P23" sqref="P23"/>
    </sheetView>
  </sheetViews>
  <sheetFormatPr defaultColWidth="9.140625" defaultRowHeight="12.75"/>
  <cols>
    <col min="1" max="1" width="44.28125" style="31" customWidth="1"/>
    <col min="2" max="2" width="18.140625" style="31" customWidth="1"/>
    <col min="3" max="3" width="20.7109375" style="31" customWidth="1"/>
    <col min="4" max="4" width="16.140625" style="31" customWidth="1"/>
    <col min="5" max="5" width="17.140625" style="31" customWidth="1"/>
    <col min="6" max="6" width="14.8515625" style="31" customWidth="1"/>
    <col min="7" max="7" width="20.7109375" style="31" customWidth="1"/>
    <col min="8" max="9" width="17.57421875" style="31" customWidth="1"/>
    <col min="10" max="10" width="15.8515625" style="31" bestFit="1" customWidth="1"/>
    <col min="11" max="11" width="18.140625" style="31" customWidth="1"/>
    <col min="12" max="12" width="17.57421875" style="31" customWidth="1"/>
    <col min="13" max="13" width="20.7109375" style="31" customWidth="1"/>
    <col min="14" max="16384" width="9.140625" style="31" customWidth="1"/>
  </cols>
  <sheetData>
    <row r="1" spans="1:13" ht="32.25" customHeight="1">
      <c r="A1" s="737" t="s">
        <v>363</v>
      </c>
      <c r="B1" s="737"/>
      <c r="C1" s="737"/>
      <c r="D1" s="737"/>
      <c r="E1" s="737"/>
      <c r="F1" s="737"/>
      <c r="G1" s="737"/>
      <c r="H1" s="512"/>
      <c r="I1" s="512"/>
      <c r="J1" s="512"/>
      <c r="K1" s="512"/>
      <c r="L1" s="512"/>
      <c r="M1" s="513" t="s">
        <v>189</v>
      </c>
    </row>
    <row r="2" spans="1:13" ht="21">
      <c r="A2" s="738" t="s">
        <v>136</v>
      </c>
      <c r="B2" s="738" t="s">
        <v>215</v>
      </c>
      <c r="C2" s="738"/>
      <c r="D2" s="738"/>
      <c r="E2" s="738"/>
      <c r="F2" s="738"/>
      <c r="G2" s="738"/>
      <c r="H2" s="739" t="s">
        <v>138</v>
      </c>
      <c r="I2" s="740"/>
      <c r="J2" s="740"/>
      <c r="K2" s="740"/>
      <c r="L2" s="741"/>
      <c r="M2" s="514"/>
    </row>
    <row r="3" spans="1:13" ht="21">
      <c r="A3" s="738"/>
      <c r="B3" s="515" t="s">
        <v>139</v>
      </c>
      <c r="C3" s="516" t="s">
        <v>101</v>
      </c>
      <c r="D3" s="516" t="s">
        <v>140</v>
      </c>
      <c r="E3" s="516" t="s">
        <v>6</v>
      </c>
      <c r="F3" s="742" t="s">
        <v>93</v>
      </c>
      <c r="G3" s="742" t="s">
        <v>17</v>
      </c>
      <c r="H3" s="742" t="s">
        <v>94</v>
      </c>
      <c r="I3" s="742" t="s">
        <v>95</v>
      </c>
      <c r="J3" s="516" t="s">
        <v>6</v>
      </c>
      <c r="K3" s="742" t="s">
        <v>96</v>
      </c>
      <c r="L3" s="742" t="s">
        <v>17</v>
      </c>
      <c r="M3" s="517" t="s">
        <v>178</v>
      </c>
    </row>
    <row r="4" spans="1:13" ht="21">
      <c r="A4" s="738"/>
      <c r="B4" s="518" t="s">
        <v>128</v>
      </c>
      <c r="C4" s="519" t="s">
        <v>177</v>
      </c>
      <c r="D4" s="519" t="s">
        <v>137</v>
      </c>
      <c r="E4" s="519" t="s">
        <v>141</v>
      </c>
      <c r="F4" s="743"/>
      <c r="G4" s="743"/>
      <c r="H4" s="743"/>
      <c r="I4" s="743"/>
      <c r="J4" s="519" t="s">
        <v>142</v>
      </c>
      <c r="K4" s="743"/>
      <c r="L4" s="743"/>
      <c r="M4" s="520" t="s">
        <v>166</v>
      </c>
    </row>
    <row r="5" spans="1:13" ht="21">
      <c r="A5" s="43" t="s">
        <v>99</v>
      </c>
      <c r="B5" s="34"/>
      <c r="C5" s="41"/>
      <c r="D5" s="34"/>
      <c r="E5" s="49"/>
      <c r="F5" s="521"/>
      <c r="G5" s="522"/>
      <c r="H5" s="521"/>
      <c r="I5" s="522"/>
      <c r="J5" s="522"/>
      <c r="K5" s="523"/>
      <c r="L5" s="524"/>
      <c r="M5" s="521"/>
    </row>
    <row r="6" spans="1:13" ht="21">
      <c r="A6" s="386" t="s">
        <v>19</v>
      </c>
      <c r="B6" s="525">
        <v>95809054.65</v>
      </c>
      <c r="C6" s="329">
        <v>42798507.5</v>
      </c>
      <c r="D6" s="525">
        <v>1085420.6</v>
      </c>
      <c r="E6" s="526">
        <v>4200456.87</v>
      </c>
      <c r="F6" s="329">
        <v>8299.4</v>
      </c>
      <c r="G6" s="527">
        <f>SUM(B6:F6)</f>
        <v>143901739.02</v>
      </c>
      <c r="H6" s="329">
        <v>5213800</v>
      </c>
      <c r="I6" s="527">
        <v>5176510.25</v>
      </c>
      <c r="J6" s="527">
        <v>974132.32</v>
      </c>
      <c r="K6" s="528">
        <v>8464602.66</v>
      </c>
      <c r="L6" s="525">
        <f>SUM(H6:K6)</f>
        <v>19829045.23</v>
      </c>
      <c r="M6" s="329">
        <f>+G6+L6</f>
        <v>163730784.25</v>
      </c>
    </row>
    <row r="7" spans="1:13" ht="21">
      <c r="A7" s="386" t="s">
        <v>364</v>
      </c>
      <c r="B7" s="525">
        <v>3580658.132</v>
      </c>
      <c r="C7" s="329">
        <v>7064780.8</v>
      </c>
      <c r="D7" s="525">
        <v>45000</v>
      </c>
      <c r="E7" s="526">
        <v>762130.45</v>
      </c>
      <c r="F7" s="329">
        <v>0</v>
      </c>
      <c r="G7" s="527">
        <f>SUM(B7:F7)</f>
        <v>11452569.382</v>
      </c>
      <c r="H7" s="329">
        <v>722240</v>
      </c>
      <c r="I7" s="527">
        <v>630579</v>
      </c>
      <c r="J7" s="527">
        <v>190052.33</v>
      </c>
      <c r="K7" s="528">
        <v>4675145.63</v>
      </c>
      <c r="L7" s="525">
        <f>SUM(H7:K7)</f>
        <v>6218016.96</v>
      </c>
      <c r="M7" s="329">
        <f>+G7+L7</f>
        <v>17670586.342</v>
      </c>
    </row>
    <row r="8" spans="1:13" ht="21">
      <c r="A8" s="386" t="s">
        <v>21</v>
      </c>
      <c r="B8" s="525">
        <v>44058002.3</v>
      </c>
      <c r="C8" s="329">
        <v>62794165.56</v>
      </c>
      <c r="D8" s="525">
        <v>842057</v>
      </c>
      <c r="E8" s="526">
        <v>2798450.32</v>
      </c>
      <c r="F8" s="329">
        <v>23248.2</v>
      </c>
      <c r="G8" s="527">
        <f>SUM(B8:F8)</f>
        <v>110515923.38</v>
      </c>
      <c r="H8" s="329">
        <v>3876060</v>
      </c>
      <c r="I8" s="527">
        <v>3664910.5</v>
      </c>
      <c r="J8" s="527">
        <v>598761.2</v>
      </c>
      <c r="K8" s="528">
        <v>14084638.23</v>
      </c>
      <c r="L8" s="525">
        <f>SUM(H8:K8)</f>
        <v>22224369.93</v>
      </c>
      <c r="M8" s="329">
        <f>+G8+L8</f>
        <v>132740293.31</v>
      </c>
    </row>
    <row r="9" spans="1:13" ht="21">
      <c r="A9" s="386" t="s">
        <v>22</v>
      </c>
      <c r="B9" s="525">
        <v>82005478.5</v>
      </c>
      <c r="C9" s="329">
        <v>32798011.5</v>
      </c>
      <c r="D9" s="525">
        <v>1205906</v>
      </c>
      <c r="E9" s="526">
        <v>4013467.12</v>
      </c>
      <c r="F9" s="329">
        <f>4000+5000+4900+4500+1040+4700+240+120+120+120+120+540+3447</f>
        <v>28847</v>
      </c>
      <c r="G9" s="527">
        <f aca="true" t="shared" si="0" ref="G9:G18">SUM(B9:F9)</f>
        <v>120051710.12</v>
      </c>
      <c r="H9" s="329">
        <v>6838751</v>
      </c>
      <c r="I9" s="527">
        <v>5725190</v>
      </c>
      <c r="J9" s="527">
        <v>1197452.33</v>
      </c>
      <c r="K9" s="528">
        <v>5857841.03</v>
      </c>
      <c r="L9" s="525">
        <f aca="true" t="shared" si="1" ref="L9:L18">SUM(H9:K9)</f>
        <v>19619234.36</v>
      </c>
      <c r="M9" s="329">
        <f aca="true" t="shared" si="2" ref="M9:M18">+G9+L9</f>
        <v>139670944.48000002</v>
      </c>
    </row>
    <row r="10" spans="1:13" ht="21">
      <c r="A10" s="386" t="s">
        <v>23</v>
      </c>
      <c r="B10" s="525">
        <v>15157892.65</v>
      </c>
      <c r="C10" s="329">
        <v>30796920.2</v>
      </c>
      <c r="D10" s="525">
        <v>10122.25</v>
      </c>
      <c r="E10" s="526">
        <v>3642054.2</v>
      </c>
      <c r="F10" s="329">
        <f>2240+3445</f>
        <v>5685</v>
      </c>
      <c r="G10" s="527">
        <f t="shared" si="0"/>
        <v>49612674.300000004</v>
      </c>
      <c r="H10" s="329">
        <v>1738618.25</v>
      </c>
      <c r="I10" s="527">
        <v>1711120.75</v>
      </c>
      <c r="J10" s="527">
        <v>720516.12</v>
      </c>
      <c r="K10" s="528">
        <v>5201348.15</v>
      </c>
      <c r="L10" s="525">
        <f t="shared" si="1"/>
        <v>9371603.27</v>
      </c>
      <c r="M10" s="329">
        <f t="shared" si="2"/>
        <v>58984277.57000001</v>
      </c>
    </row>
    <row r="11" spans="1:13" ht="21">
      <c r="A11" s="386" t="s">
        <v>216</v>
      </c>
      <c r="B11" s="525">
        <v>9084280.65</v>
      </c>
      <c r="C11" s="329">
        <v>12765106.45</v>
      </c>
      <c r="D11" s="525">
        <v>20150.5</v>
      </c>
      <c r="E11" s="526">
        <v>640545.56</v>
      </c>
      <c r="F11" s="329">
        <f>2600+3446</f>
        <v>6046</v>
      </c>
      <c r="G11" s="527">
        <f t="shared" si="0"/>
        <v>22516129.16</v>
      </c>
      <c r="H11" s="329">
        <v>2015705.4</v>
      </c>
      <c r="I11" s="527">
        <v>2001805.2</v>
      </c>
      <c r="J11" s="527">
        <v>126521</v>
      </c>
      <c r="K11" s="528">
        <v>6025306.565</v>
      </c>
      <c r="L11" s="525">
        <f t="shared" si="1"/>
        <v>10169338.165</v>
      </c>
      <c r="M11" s="329">
        <f t="shared" si="2"/>
        <v>32685467.325</v>
      </c>
    </row>
    <row r="12" spans="1:13" ht="21">
      <c r="A12" s="386" t="s">
        <v>217</v>
      </c>
      <c r="B12" s="525">
        <v>18054600.6</v>
      </c>
      <c r="C12" s="329">
        <v>19721021.63</v>
      </c>
      <c r="D12" s="525">
        <v>278500.45</v>
      </c>
      <c r="E12" s="526">
        <v>4798420.23</v>
      </c>
      <c r="F12" s="329">
        <f>915+3440</f>
        <v>4355</v>
      </c>
      <c r="G12" s="527">
        <f t="shared" si="0"/>
        <v>42856897.91000001</v>
      </c>
      <c r="H12" s="329">
        <v>1530120</v>
      </c>
      <c r="I12" s="527">
        <v>1164683.65</v>
      </c>
      <c r="J12" s="527">
        <v>1129132</v>
      </c>
      <c r="K12" s="528">
        <v>7624542.89</v>
      </c>
      <c r="L12" s="525">
        <f t="shared" si="1"/>
        <v>11448478.54</v>
      </c>
      <c r="M12" s="329">
        <f t="shared" si="2"/>
        <v>54305376.45000001</v>
      </c>
    </row>
    <row r="13" spans="1:13" ht="21">
      <c r="A13" s="386" t="s">
        <v>218</v>
      </c>
      <c r="B13" s="525">
        <v>8216016.45</v>
      </c>
      <c r="C13" s="329">
        <v>9100584</v>
      </c>
      <c r="D13" s="525">
        <v>137850.5</v>
      </c>
      <c r="E13" s="526">
        <v>2137953.5</v>
      </c>
      <c r="F13" s="329">
        <f>1610+600+3448</f>
        <v>5658</v>
      </c>
      <c r="G13" s="527">
        <f t="shared" si="0"/>
        <v>19598062.45</v>
      </c>
      <c r="H13" s="329">
        <v>1008700.8</v>
      </c>
      <c r="I13" s="527">
        <v>985198.56</v>
      </c>
      <c r="J13" s="527">
        <v>548710.05</v>
      </c>
      <c r="K13" s="528">
        <v>5415692.32</v>
      </c>
      <c r="L13" s="525">
        <f t="shared" si="1"/>
        <v>7958301.73</v>
      </c>
      <c r="M13" s="329">
        <f t="shared" si="2"/>
        <v>27556364.18</v>
      </c>
    </row>
    <row r="14" spans="1:13" ht="21">
      <c r="A14" s="386" t="s">
        <v>219</v>
      </c>
      <c r="B14" s="525">
        <v>4830045.36</v>
      </c>
      <c r="C14" s="329">
        <v>6495065.87</v>
      </c>
      <c r="D14" s="525">
        <v>0</v>
      </c>
      <c r="E14" s="526">
        <v>2084642.33</v>
      </c>
      <c r="F14" s="329">
        <v>0</v>
      </c>
      <c r="G14" s="527">
        <f t="shared" si="0"/>
        <v>13409753.56</v>
      </c>
      <c r="H14" s="329">
        <v>405565</v>
      </c>
      <c r="I14" s="527">
        <v>398452</v>
      </c>
      <c r="J14" s="527">
        <v>337980.1</v>
      </c>
      <c r="K14" s="528">
        <v>3400152.74</v>
      </c>
      <c r="L14" s="525">
        <f t="shared" si="1"/>
        <v>4542149.84</v>
      </c>
      <c r="M14" s="329">
        <f t="shared" si="2"/>
        <v>17951903.4</v>
      </c>
    </row>
    <row r="15" spans="1:13" ht="21">
      <c r="A15" s="386" t="s">
        <v>220</v>
      </c>
      <c r="B15" s="525">
        <v>21846087.55</v>
      </c>
      <c r="C15" s="329">
        <v>647920584.73</v>
      </c>
      <c r="D15" s="525">
        <v>450055.8</v>
      </c>
      <c r="E15" s="526">
        <v>4421042.64</v>
      </c>
      <c r="F15" s="329">
        <f>16958+900+120+120+120+120+240+3450</f>
        <v>22028</v>
      </c>
      <c r="G15" s="527">
        <f t="shared" si="0"/>
        <v>674659798.7199999</v>
      </c>
      <c r="H15" s="329">
        <f>1392208+250000</f>
        <v>1642208</v>
      </c>
      <c r="I15" s="527">
        <v>1605080.6</v>
      </c>
      <c r="J15" s="527">
        <v>1486410.5</v>
      </c>
      <c r="K15" s="528">
        <v>10972126.122</v>
      </c>
      <c r="L15" s="525">
        <f t="shared" si="1"/>
        <v>15705825.222</v>
      </c>
      <c r="M15" s="329">
        <f t="shared" si="2"/>
        <v>690365623.9419999</v>
      </c>
    </row>
    <row r="16" spans="1:13" ht="21">
      <c r="A16" s="386" t="s">
        <v>221</v>
      </c>
      <c r="B16" s="525">
        <v>5607913.65</v>
      </c>
      <c r="C16" s="329">
        <v>18802482.5</v>
      </c>
      <c r="D16" s="525">
        <v>12100.75</v>
      </c>
      <c r="E16" s="526">
        <v>3457105.11</v>
      </c>
      <c r="F16" s="329">
        <v>0</v>
      </c>
      <c r="G16" s="527">
        <f t="shared" si="0"/>
        <v>27879602.009999998</v>
      </c>
      <c r="H16" s="329">
        <v>352479</v>
      </c>
      <c r="I16" s="527">
        <v>300956</v>
      </c>
      <c r="J16" s="527">
        <v>636412.8</v>
      </c>
      <c r="K16" s="528">
        <v>4151045.32</v>
      </c>
      <c r="L16" s="525">
        <f t="shared" si="1"/>
        <v>5440893.12</v>
      </c>
      <c r="M16" s="329">
        <f t="shared" si="2"/>
        <v>33320495.13</v>
      </c>
    </row>
    <row r="17" spans="1:13" ht="21">
      <c r="A17" s="386" t="s">
        <v>222</v>
      </c>
      <c r="B17" s="525">
        <v>20008530.6</v>
      </c>
      <c r="C17" s="329">
        <v>10634582.18</v>
      </c>
      <c r="D17" s="525">
        <v>985120.57</v>
      </c>
      <c r="E17" s="526">
        <v>5742003.5</v>
      </c>
      <c r="F17" s="329">
        <f>240+120+120+3440</f>
        <v>3920</v>
      </c>
      <c r="G17" s="527">
        <f t="shared" si="0"/>
        <v>37374156.85</v>
      </c>
      <c r="H17" s="329">
        <v>654656</v>
      </c>
      <c r="I17" s="527">
        <v>649210.6</v>
      </c>
      <c r="J17" s="527">
        <v>1337984.12</v>
      </c>
      <c r="K17" s="528">
        <v>7623456</v>
      </c>
      <c r="L17" s="525">
        <f t="shared" si="1"/>
        <v>10265306.72</v>
      </c>
      <c r="M17" s="329">
        <f t="shared" si="2"/>
        <v>47639463.57</v>
      </c>
    </row>
    <row r="18" spans="1:13" ht="21">
      <c r="A18" s="386" t="s">
        <v>223</v>
      </c>
      <c r="B18" s="525">
        <v>53970780.98</v>
      </c>
      <c r="C18" s="329">
        <v>20545084.34</v>
      </c>
      <c r="D18" s="525">
        <v>1678500.8</v>
      </c>
      <c r="E18" s="526">
        <v>14077651.23</v>
      </c>
      <c r="F18" s="329">
        <f>120+480+180+3446+240+3213.1</f>
        <v>7679.1</v>
      </c>
      <c r="G18" s="527">
        <f t="shared" si="0"/>
        <v>90279696.44999999</v>
      </c>
      <c r="H18" s="329">
        <v>2082532</v>
      </c>
      <c r="I18" s="527">
        <v>2035461.18</v>
      </c>
      <c r="J18" s="527">
        <v>4219850.5</v>
      </c>
      <c r="K18" s="528">
        <v>9121245.25</v>
      </c>
      <c r="L18" s="525">
        <f t="shared" si="1"/>
        <v>17459088.93</v>
      </c>
      <c r="M18" s="329">
        <f t="shared" si="2"/>
        <v>107738785.38</v>
      </c>
    </row>
    <row r="19" spans="1:13" ht="21">
      <c r="A19" s="386" t="s">
        <v>365</v>
      </c>
      <c r="B19" s="525">
        <v>21041004</v>
      </c>
      <c r="C19" s="329">
        <v>12346765.63</v>
      </c>
      <c r="D19" s="525">
        <v>218400</v>
      </c>
      <c r="E19" s="526">
        <v>25794712.21</v>
      </c>
      <c r="F19" s="329">
        <v>0</v>
      </c>
      <c r="G19" s="527">
        <f>SUM(B19:F19)</f>
        <v>59400881.84</v>
      </c>
      <c r="H19" s="329">
        <v>985400</v>
      </c>
      <c r="I19" s="527">
        <v>955056</v>
      </c>
      <c r="J19" s="527">
        <v>7661873.7</v>
      </c>
      <c r="K19" s="528">
        <v>9512150.52</v>
      </c>
      <c r="L19" s="525">
        <f>SUM(H19:K19)</f>
        <v>19114480.22</v>
      </c>
      <c r="M19" s="329">
        <f>+G19+L19</f>
        <v>78515362.06</v>
      </c>
    </row>
    <row r="20" spans="1:13" ht="21">
      <c r="A20" s="386" t="s">
        <v>366</v>
      </c>
      <c r="B20" s="525">
        <v>264915</v>
      </c>
      <c r="C20" s="329">
        <v>4849850.552</v>
      </c>
      <c r="D20" s="525">
        <v>0</v>
      </c>
      <c r="E20" s="526">
        <v>87461.2</v>
      </c>
      <c r="F20" s="329">
        <v>0</v>
      </c>
      <c r="G20" s="527">
        <f>SUM(B20:F20)</f>
        <v>5202226.752</v>
      </c>
      <c r="H20" s="329">
        <v>95040</v>
      </c>
      <c r="I20" s="527">
        <v>107500</v>
      </c>
      <c r="J20" s="527">
        <v>20874.2</v>
      </c>
      <c r="K20" s="528">
        <v>402465.11</v>
      </c>
      <c r="L20" s="525">
        <f>SUM(H20:K20)</f>
        <v>625879.31</v>
      </c>
      <c r="M20" s="329">
        <f>+G20+L20</f>
        <v>5828106.062000001</v>
      </c>
    </row>
    <row r="21" spans="1:13" ht="21">
      <c r="A21" s="43" t="s">
        <v>105</v>
      </c>
      <c r="B21" s="35"/>
      <c r="C21" s="132"/>
      <c r="D21" s="35"/>
      <c r="E21" s="529"/>
      <c r="F21" s="132"/>
      <c r="G21" s="530"/>
      <c r="H21" s="132"/>
      <c r="I21" s="530"/>
      <c r="J21" s="530"/>
      <c r="K21" s="531"/>
      <c r="L21" s="35"/>
      <c r="M21" s="404"/>
    </row>
    <row r="22" spans="1:13" ht="21">
      <c r="A22" s="386" t="s">
        <v>355</v>
      </c>
      <c r="B22" s="525">
        <v>25622567.58</v>
      </c>
      <c r="C22" s="329">
        <v>20871005.78</v>
      </c>
      <c r="D22" s="525">
        <v>620150</v>
      </c>
      <c r="E22" s="526">
        <v>7684612.25</v>
      </c>
      <c r="F22" s="329">
        <f>2080+100+120+120+140+120+3447</f>
        <v>6127</v>
      </c>
      <c r="G22" s="527">
        <f aca="true" t="shared" si="3" ref="G22:G29">SUM(B22:F22)</f>
        <v>54804462.61</v>
      </c>
      <c r="H22" s="329">
        <v>658020</v>
      </c>
      <c r="I22" s="527">
        <v>564700</v>
      </c>
      <c r="J22" s="527">
        <v>2100041.2</v>
      </c>
      <c r="K22" s="528">
        <v>6872245.2</v>
      </c>
      <c r="L22" s="525">
        <f aca="true" t="shared" si="4" ref="L22:L29">SUM(H22:K22)</f>
        <v>10195006.4</v>
      </c>
      <c r="M22" s="329">
        <f aca="true" t="shared" si="5" ref="M22:M29">+G22+L22</f>
        <v>64999469.01</v>
      </c>
    </row>
    <row r="23" spans="1:13" ht="21">
      <c r="A23" s="386" t="s">
        <v>356</v>
      </c>
      <c r="B23" s="525">
        <v>9821204.54</v>
      </c>
      <c r="C23" s="329">
        <v>4479471.36</v>
      </c>
      <c r="D23" s="525">
        <v>0</v>
      </c>
      <c r="E23" s="526">
        <v>3479438.64</v>
      </c>
      <c r="F23" s="329">
        <f>2380+120+3450</f>
        <v>5950</v>
      </c>
      <c r="G23" s="527">
        <f t="shared" si="3"/>
        <v>17786064.54</v>
      </c>
      <c r="H23" s="329">
        <v>358060</v>
      </c>
      <c r="I23" s="527">
        <v>300846.8</v>
      </c>
      <c r="J23" s="527">
        <v>695647.2</v>
      </c>
      <c r="K23" s="528">
        <v>1445488.17</v>
      </c>
      <c r="L23" s="525">
        <f t="shared" si="4"/>
        <v>2800042.17</v>
      </c>
      <c r="M23" s="329">
        <f>+G23+L23</f>
        <v>20586106.71</v>
      </c>
    </row>
    <row r="24" spans="1:13" ht="21">
      <c r="A24" s="386" t="s">
        <v>357</v>
      </c>
      <c r="B24" s="525">
        <v>13264980.25</v>
      </c>
      <c r="C24" s="329">
        <v>23975128.83</v>
      </c>
      <c r="D24" s="525">
        <v>574120</v>
      </c>
      <c r="E24" s="526">
        <v>4794251.52</v>
      </c>
      <c r="F24" s="329">
        <v>36372.4</v>
      </c>
      <c r="G24" s="527">
        <f t="shared" si="3"/>
        <v>42644852.99999999</v>
      </c>
      <c r="H24" s="329">
        <v>934085</v>
      </c>
      <c r="I24" s="527">
        <v>885002.2</v>
      </c>
      <c r="J24" s="527">
        <v>1052416.6</v>
      </c>
      <c r="K24" s="53">
        <v>6191055.901000024</v>
      </c>
      <c r="L24" s="525">
        <f t="shared" si="4"/>
        <v>9062559.701000024</v>
      </c>
      <c r="M24" s="329">
        <f t="shared" si="5"/>
        <v>51707412.70100002</v>
      </c>
    </row>
    <row r="25" spans="1:13" ht="21">
      <c r="A25" s="386" t="s">
        <v>358</v>
      </c>
      <c r="B25" s="525">
        <v>6981305.83</v>
      </c>
      <c r="C25" s="329">
        <v>4704147.45</v>
      </c>
      <c r="D25" s="525">
        <v>595087</v>
      </c>
      <c r="E25" s="526">
        <v>3794204.44</v>
      </c>
      <c r="F25" s="329">
        <v>0</v>
      </c>
      <c r="G25" s="527">
        <f t="shared" si="3"/>
        <v>16074744.72</v>
      </c>
      <c r="H25" s="329">
        <v>142245.56</v>
      </c>
      <c r="I25" s="527">
        <v>405840.5</v>
      </c>
      <c r="J25" s="527">
        <v>655782.41</v>
      </c>
      <c r="K25" s="528">
        <v>223268</v>
      </c>
      <c r="L25" s="525">
        <f t="shared" si="4"/>
        <v>1427136.4700000002</v>
      </c>
      <c r="M25" s="329">
        <f t="shared" si="5"/>
        <v>17501881.19</v>
      </c>
    </row>
    <row r="26" spans="1:13" ht="21">
      <c r="A26" s="386" t="s">
        <v>367</v>
      </c>
      <c r="B26" s="525">
        <v>6740215.57</v>
      </c>
      <c r="C26" s="329">
        <v>22216793.56</v>
      </c>
      <c r="D26" s="525">
        <v>400855</v>
      </c>
      <c r="E26" s="526">
        <v>4522154.12</v>
      </c>
      <c r="F26" s="329">
        <v>0</v>
      </c>
      <c r="G26" s="527">
        <f>SUM(B26:F26)</f>
        <v>33880018.25</v>
      </c>
      <c r="H26" s="329">
        <f>580054+1889</f>
        <v>581943</v>
      </c>
      <c r="I26" s="527">
        <v>556003.8</v>
      </c>
      <c r="J26" s="527">
        <v>1105489.09</v>
      </c>
      <c r="K26" s="528">
        <v>3464751.22</v>
      </c>
      <c r="L26" s="525">
        <f>SUM(H26:K26)</f>
        <v>5708187.11</v>
      </c>
      <c r="M26" s="329">
        <f>+G26+L26</f>
        <v>39588205.36</v>
      </c>
    </row>
    <row r="27" spans="1:13" ht="21">
      <c r="A27" s="386" t="s">
        <v>368</v>
      </c>
      <c r="B27" s="525">
        <v>5604156.65</v>
      </c>
      <c r="C27" s="329">
        <v>12815475.12</v>
      </c>
      <c r="D27" s="525">
        <v>5941.55</v>
      </c>
      <c r="E27" s="526">
        <v>3546105.35</v>
      </c>
      <c r="F27" s="329">
        <v>0</v>
      </c>
      <c r="G27" s="527">
        <f t="shared" si="3"/>
        <v>21971678.67</v>
      </c>
      <c r="H27" s="329">
        <v>287077</v>
      </c>
      <c r="I27" s="527">
        <v>366812.3</v>
      </c>
      <c r="J27" s="527">
        <v>844578</v>
      </c>
      <c r="K27" s="528">
        <v>46547.232</v>
      </c>
      <c r="L27" s="525">
        <f t="shared" si="4"/>
        <v>1545014.5320000001</v>
      </c>
      <c r="M27" s="329">
        <f t="shared" si="5"/>
        <v>23516693.202000003</v>
      </c>
    </row>
    <row r="28" spans="1:13" ht="21">
      <c r="A28" s="386" t="s">
        <v>359</v>
      </c>
      <c r="B28" s="525">
        <v>2587213.33</v>
      </c>
      <c r="C28" s="329">
        <v>3800124.5</v>
      </c>
      <c r="D28" s="525">
        <v>6452.5</v>
      </c>
      <c r="E28" s="526">
        <v>350784.58</v>
      </c>
      <c r="F28" s="329">
        <v>0</v>
      </c>
      <c r="G28" s="527">
        <f t="shared" si="3"/>
        <v>6744574.91</v>
      </c>
      <c r="H28" s="329">
        <v>415795.74</v>
      </c>
      <c r="I28" s="527">
        <v>400648</v>
      </c>
      <c r="J28" s="527">
        <v>62451.24</v>
      </c>
      <c r="K28" s="528">
        <v>0</v>
      </c>
      <c r="L28" s="525">
        <f t="shared" si="4"/>
        <v>878894.98</v>
      </c>
      <c r="M28" s="329">
        <f t="shared" si="5"/>
        <v>7623469.890000001</v>
      </c>
    </row>
    <row r="29" spans="1:13" ht="21">
      <c r="A29" s="386" t="s">
        <v>360</v>
      </c>
      <c r="B29" s="525">
        <v>2875406</v>
      </c>
      <c r="C29" s="329">
        <v>4120580.52</v>
      </c>
      <c r="D29" s="525">
        <v>345005.9</v>
      </c>
      <c r="E29" s="526">
        <v>3452127.12</v>
      </c>
      <c r="F29" s="329">
        <v>0</v>
      </c>
      <c r="G29" s="527">
        <f t="shared" si="3"/>
        <v>10793119.54</v>
      </c>
      <c r="H29" s="329">
        <v>648700.04</v>
      </c>
      <c r="I29" s="527">
        <v>600384.2</v>
      </c>
      <c r="J29" s="527">
        <v>764658.5</v>
      </c>
      <c r="K29" s="528">
        <v>125664</v>
      </c>
      <c r="L29" s="525">
        <f t="shared" si="4"/>
        <v>2139406.74</v>
      </c>
      <c r="M29" s="329">
        <f t="shared" si="5"/>
        <v>12932526.28</v>
      </c>
    </row>
    <row r="30" spans="1:13" ht="21">
      <c r="A30" s="532" t="s">
        <v>361</v>
      </c>
      <c r="B30" s="525">
        <v>3345080.9</v>
      </c>
      <c r="C30" s="329">
        <v>5565992.8</v>
      </c>
      <c r="D30" s="525">
        <v>348087.5</v>
      </c>
      <c r="E30" s="526">
        <v>1175126.79</v>
      </c>
      <c r="F30" s="329">
        <v>0</v>
      </c>
      <c r="G30" s="527">
        <f>SUM(B30:F30)</f>
        <v>10434287.989999998</v>
      </c>
      <c r="H30" s="329">
        <v>597800</v>
      </c>
      <c r="I30" s="527">
        <v>575910.5</v>
      </c>
      <c r="J30" s="527">
        <v>187862.3</v>
      </c>
      <c r="K30" s="528">
        <v>22415.13</v>
      </c>
      <c r="L30" s="525">
        <f>SUM(H30:K30)</f>
        <v>1383987.93</v>
      </c>
      <c r="M30" s="329">
        <f>+G30+L30</f>
        <v>11818275.919999998</v>
      </c>
    </row>
    <row r="31" spans="1:13" ht="21">
      <c r="A31" s="532" t="s">
        <v>362</v>
      </c>
      <c r="B31" s="525">
        <v>2861513.47800004</v>
      </c>
      <c r="C31" s="329">
        <v>10218104.32</v>
      </c>
      <c r="D31" s="525">
        <v>0</v>
      </c>
      <c r="E31" s="526">
        <v>976555.659999996</v>
      </c>
      <c r="F31" s="329">
        <v>0</v>
      </c>
      <c r="G31" s="527">
        <f>SUM(B31:F31)</f>
        <v>14056173.458000038</v>
      </c>
      <c r="H31" s="329">
        <v>34606</v>
      </c>
      <c r="I31" s="527">
        <v>349919.999999996</v>
      </c>
      <c r="J31" s="527">
        <v>125647.41</v>
      </c>
      <c r="K31" s="528">
        <v>4467813.52</v>
      </c>
      <c r="L31" s="525">
        <f>SUM(H31:K31)</f>
        <v>4977986.929999996</v>
      </c>
      <c r="M31" s="329">
        <f>+G31+L31</f>
        <v>19034160.388000034</v>
      </c>
    </row>
    <row r="32" spans="1:13" ht="21.75" thickBot="1">
      <c r="A32" s="533"/>
      <c r="B32" s="534"/>
      <c r="C32" s="535"/>
      <c r="D32" s="534"/>
      <c r="E32" s="536"/>
      <c r="F32" s="132"/>
      <c r="G32" s="530"/>
      <c r="H32" s="132"/>
      <c r="I32" s="530"/>
      <c r="J32" s="530"/>
      <c r="K32" s="531"/>
      <c r="L32" s="35"/>
      <c r="M32" s="329"/>
    </row>
    <row r="33" spans="1:13" ht="21.75" thickBot="1">
      <c r="A33" s="46" t="s">
        <v>17</v>
      </c>
      <c r="B33" s="678">
        <f aca="true" t="shared" si="6" ref="B33:M33">SUM(B6:B32)</f>
        <v>483238905.20000005</v>
      </c>
      <c r="C33" s="679">
        <f t="shared" si="6"/>
        <v>1052200337.682</v>
      </c>
      <c r="D33" s="679">
        <f t="shared" si="6"/>
        <v>9864884.67</v>
      </c>
      <c r="E33" s="680">
        <f t="shared" si="6"/>
        <v>112433456.94000001</v>
      </c>
      <c r="F33" s="680">
        <f t="shared" si="6"/>
        <v>164215.1</v>
      </c>
      <c r="G33" s="680">
        <f t="shared" si="6"/>
        <v>1657901799.5919998</v>
      </c>
      <c r="H33" s="680">
        <f t="shared" si="6"/>
        <v>33820207.78999999</v>
      </c>
      <c r="I33" s="680">
        <f t="shared" si="6"/>
        <v>32117782.589999996</v>
      </c>
      <c r="J33" s="680">
        <f t="shared" si="6"/>
        <v>28781237.22</v>
      </c>
      <c r="K33" s="680">
        <f t="shared" si="6"/>
        <v>125391006.91</v>
      </c>
      <c r="L33" s="680">
        <f t="shared" si="6"/>
        <v>220110234.51000008</v>
      </c>
      <c r="M33" s="681">
        <f t="shared" si="6"/>
        <v>1878012034.102</v>
      </c>
    </row>
    <row r="34" spans="5:12" ht="21.75" thickTop="1">
      <c r="E34" s="1"/>
      <c r="F34" s="1"/>
      <c r="G34" s="1"/>
      <c r="H34" s="1"/>
      <c r="I34" s="1"/>
      <c r="J34" s="1"/>
      <c r="K34" s="1"/>
      <c r="L34" s="1"/>
    </row>
    <row r="35" ht="21">
      <c r="K35" s="349"/>
    </row>
    <row r="36" ht="21">
      <c r="K36" s="349"/>
    </row>
    <row r="37" spans="4:11" ht="21">
      <c r="D37" s="1"/>
      <c r="F37" s="349"/>
      <c r="G37" s="1"/>
      <c r="K37" s="349"/>
    </row>
    <row r="38" spans="5:6" ht="21">
      <c r="E38" s="537"/>
      <c r="F38" s="349"/>
    </row>
  </sheetData>
  <sheetProtection/>
  <mergeCells count="10">
    <mergeCell ref="A1:G1"/>
    <mergeCell ref="A2:A4"/>
    <mergeCell ref="B2:G2"/>
    <mergeCell ref="H2:L2"/>
    <mergeCell ref="G3:G4"/>
    <mergeCell ref="L3:L4"/>
    <mergeCell ref="H3:H4"/>
    <mergeCell ref="I3:I4"/>
    <mergeCell ref="K3:K4"/>
    <mergeCell ref="F3:F4"/>
  </mergeCells>
  <printOptions horizontalCentered="1"/>
  <pageMargins left="0.11811023622047245" right="0.11811023622047245" top="0.7874015748031497" bottom="0" header="0.4330708661417323" footer="0.31496062992125984"/>
  <pageSetup horizontalDpi="600" verticalDpi="600" orientation="landscape" paperSize="9" scale="5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91"/>
  <sheetViews>
    <sheetView zoomScale="90" zoomScaleNormal="90" workbookViewId="0" topLeftCell="A76">
      <selection activeCell="H1" sqref="H1:H16384"/>
    </sheetView>
  </sheetViews>
  <sheetFormatPr defaultColWidth="9.140625" defaultRowHeight="12.75"/>
  <cols>
    <col min="1" max="1" width="34.57421875" style="27" customWidth="1"/>
    <col min="2" max="2" width="54.421875" style="27" customWidth="1"/>
    <col min="3" max="3" width="14.421875" style="28" customWidth="1"/>
    <col min="4" max="4" width="13.140625" style="27" customWidth="1"/>
    <col min="5" max="5" width="50.140625" style="27" customWidth="1"/>
    <col min="6" max="6" width="14.7109375" style="28" customWidth="1"/>
    <col min="7" max="7" width="26.421875" style="27" customWidth="1"/>
    <col min="8" max="8" width="9.140625" style="27" customWidth="1"/>
    <col min="9" max="9" width="11.00390625" style="27" bestFit="1" customWidth="1"/>
    <col min="10" max="10" width="9.140625" style="27" customWidth="1"/>
    <col min="11" max="11" width="9.28125" style="27" bestFit="1" customWidth="1"/>
    <col min="12" max="16384" width="9.140625" style="27" customWidth="1"/>
  </cols>
  <sheetData>
    <row r="1" spans="1:6" s="38" customFormat="1" ht="23.25">
      <c r="A1" s="37" t="s">
        <v>145</v>
      </c>
      <c r="C1" s="37"/>
      <c r="F1" s="37"/>
    </row>
    <row r="2" spans="1:7" s="34" customFormat="1" ht="33.75" customHeight="1">
      <c r="A2" s="39" t="s">
        <v>99</v>
      </c>
      <c r="B2" s="40" t="s">
        <v>58</v>
      </c>
      <c r="C2" s="39" t="s">
        <v>76</v>
      </c>
      <c r="D2" s="39" t="s">
        <v>9</v>
      </c>
      <c r="E2" s="40" t="s">
        <v>28</v>
      </c>
      <c r="F2" s="39" t="s">
        <v>76</v>
      </c>
      <c r="G2" s="39" t="s">
        <v>9</v>
      </c>
    </row>
    <row r="3" spans="1:8" s="34" customFormat="1" ht="21">
      <c r="A3" s="478" t="s">
        <v>19</v>
      </c>
      <c r="B3" s="479" t="s">
        <v>146</v>
      </c>
      <c r="C3" s="48">
        <v>16466</v>
      </c>
      <c r="D3" s="32" t="s">
        <v>12</v>
      </c>
      <c r="E3" s="31" t="s">
        <v>303</v>
      </c>
      <c r="F3" s="483">
        <v>15409</v>
      </c>
      <c r="G3" s="478" t="s">
        <v>12</v>
      </c>
      <c r="H3" s="53"/>
    </row>
    <row r="4" spans="1:8" s="34" customFormat="1" ht="21">
      <c r="A4" s="32"/>
      <c r="B4" s="57" t="s">
        <v>147</v>
      </c>
      <c r="C4" s="32"/>
      <c r="D4" s="32"/>
      <c r="E4" s="31" t="s">
        <v>210</v>
      </c>
      <c r="F4" s="483">
        <v>820</v>
      </c>
      <c r="G4" s="32" t="s">
        <v>12</v>
      </c>
      <c r="H4" s="53"/>
    </row>
    <row r="5" spans="1:8" s="34" customFormat="1" ht="21">
      <c r="A5" s="32"/>
      <c r="B5"/>
      <c r="C5" s="32"/>
      <c r="D5" s="32"/>
      <c r="E5" s="57" t="s">
        <v>148</v>
      </c>
      <c r="F5" s="483">
        <v>118</v>
      </c>
      <c r="G5" s="32" t="s">
        <v>12</v>
      </c>
      <c r="H5" s="53"/>
    </row>
    <row r="6" spans="1:8" s="34" customFormat="1" ht="21">
      <c r="A6" s="32"/>
      <c r="B6"/>
      <c r="C6" s="32"/>
      <c r="D6" s="378"/>
      <c r="E6" s="32" t="s">
        <v>211</v>
      </c>
      <c r="F6" s="484">
        <v>119</v>
      </c>
      <c r="G6" s="32" t="s">
        <v>12</v>
      </c>
      <c r="H6" s="53"/>
    </row>
    <row r="7" spans="1:8" s="34" customFormat="1" ht="21">
      <c r="A7" s="370"/>
      <c r="B7" s="477"/>
      <c r="C7" s="370"/>
      <c r="D7" s="370"/>
      <c r="E7" s="477"/>
      <c r="F7" s="370"/>
      <c r="G7" s="370"/>
      <c r="H7" s="53"/>
    </row>
    <row r="8" spans="1:8" s="34" customFormat="1" ht="21">
      <c r="A8" s="32" t="s">
        <v>20</v>
      </c>
      <c r="B8" s="31" t="s">
        <v>176</v>
      </c>
      <c r="C8" s="48">
        <v>1177</v>
      </c>
      <c r="D8" s="32" t="s">
        <v>12</v>
      </c>
      <c r="E8" s="42" t="s">
        <v>304</v>
      </c>
      <c r="F8" s="483">
        <v>900</v>
      </c>
      <c r="G8" s="32" t="s">
        <v>12</v>
      </c>
      <c r="H8" s="53"/>
    </row>
    <row r="9" spans="1:8" s="34" customFormat="1" ht="21">
      <c r="A9" s="32"/>
      <c r="B9"/>
      <c r="C9" s="32"/>
      <c r="D9" s="32"/>
      <c r="E9" s="42" t="s">
        <v>31</v>
      </c>
      <c r="F9" s="483">
        <v>277</v>
      </c>
      <c r="G9" s="32" t="s">
        <v>12</v>
      </c>
      <c r="H9" s="53"/>
    </row>
    <row r="10" spans="1:8" s="34" customFormat="1" ht="21">
      <c r="A10" s="370"/>
      <c r="B10" s="477"/>
      <c r="C10" s="370"/>
      <c r="D10" s="370"/>
      <c r="E10" s="477"/>
      <c r="F10" s="486"/>
      <c r="G10" s="370"/>
      <c r="H10" s="53"/>
    </row>
    <row r="11" spans="1:8" s="34" customFormat="1" ht="21">
      <c r="A11" s="32" t="s">
        <v>21</v>
      </c>
      <c r="B11" s="57" t="s">
        <v>149</v>
      </c>
      <c r="C11" s="48">
        <v>252</v>
      </c>
      <c r="D11" s="365" t="s">
        <v>12</v>
      </c>
      <c r="E11" s="31" t="s">
        <v>305</v>
      </c>
      <c r="F11" s="483">
        <v>180</v>
      </c>
      <c r="G11" s="32" t="s">
        <v>12</v>
      </c>
      <c r="H11" s="53"/>
    </row>
    <row r="12" spans="1:8" s="34" customFormat="1" ht="21">
      <c r="A12" s="32"/>
      <c r="B12" s="57" t="s">
        <v>150</v>
      </c>
      <c r="C12" s="32"/>
      <c r="D12" s="32"/>
      <c r="E12" s="32" t="s">
        <v>53</v>
      </c>
      <c r="F12" s="484">
        <v>13</v>
      </c>
      <c r="G12" s="32" t="s">
        <v>12</v>
      </c>
      <c r="H12" s="53"/>
    </row>
    <row r="13" spans="1:8" s="34" customFormat="1" ht="21">
      <c r="A13" s="32"/>
      <c r="B13" s="57"/>
      <c r="C13" s="32"/>
      <c r="D13" s="32"/>
      <c r="E13" s="32" t="s">
        <v>306</v>
      </c>
      <c r="F13" s="484">
        <v>23</v>
      </c>
      <c r="G13" s="32" t="s">
        <v>12</v>
      </c>
      <c r="H13" s="53"/>
    </row>
    <row r="14" spans="1:8" s="34" customFormat="1" ht="21">
      <c r="A14" s="32"/>
      <c r="B14" s="57"/>
      <c r="C14" s="32"/>
      <c r="D14" s="32"/>
      <c r="E14" s="32" t="s">
        <v>307</v>
      </c>
      <c r="F14" s="484">
        <v>36</v>
      </c>
      <c r="G14" s="32" t="s">
        <v>12</v>
      </c>
      <c r="H14" s="53"/>
    </row>
    <row r="15" spans="1:8" s="34" customFormat="1" ht="21">
      <c r="A15" s="370"/>
      <c r="B15" s="477"/>
      <c r="C15" s="370"/>
      <c r="D15" s="370"/>
      <c r="E15" s="370"/>
      <c r="F15" s="487"/>
      <c r="G15" s="370"/>
      <c r="H15" s="53"/>
    </row>
    <row r="16" spans="1:8" s="34" customFormat="1" ht="21">
      <c r="A16" s="32" t="s">
        <v>22</v>
      </c>
      <c r="B16" s="57" t="s">
        <v>151</v>
      </c>
      <c r="C16" s="48">
        <v>1309</v>
      </c>
      <c r="D16" s="32" t="s">
        <v>12</v>
      </c>
      <c r="E16" s="377" t="s">
        <v>152</v>
      </c>
      <c r="F16" s="484">
        <v>1162</v>
      </c>
      <c r="G16" s="32" t="s">
        <v>12</v>
      </c>
      <c r="H16" s="53"/>
    </row>
    <row r="17" spans="1:8" s="34" customFormat="1" ht="21">
      <c r="A17" s="32"/>
      <c r="B17" s="57" t="s">
        <v>153</v>
      </c>
      <c r="C17" s="32"/>
      <c r="D17" s="32"/>
      <c r="E17" s="377" t="s">
        <v>154</v>
      </c>
      <c r="F17" s="484">
        <v>132</v>
      </c>
      <c r="G17" s="32" t="s">
        <v>12</v>
      </c>
      <c r="H17" s="53"/>
    </row>
    <row r="18" spans="1:8" s="34" customFormat="1" ht="21">
      <c r="A18" s="32"/>
      <c r="B18" s="57"/>
      <c r="C18" s="32"/>
      <c r="D18" s="32"/>
      <c r="E18" s="31" t="s">
        <v>308</v>
      </c>
      <c r="F18" s="483">
        <v>15</v>
      </c>
      <c r="G18" s="32" t="s">
        <v>12</v>
      </c>
      <c r="H18" s="53"/>
    </row>
    <row r="19" spans="1:8" s="34" customFormat="1" ht="21">
      <c r="A19" s="370"/>
      <c r="B19" s="477"/>
      <c r="C19" s="370"/>
      <c r="D19" s="370"/>
      <c r="E19" s="480"/>
      <c r="F19" s="485"/>
      <c r="G19" s="370"/>
      <c r="H19" s="53"/>
    </row>
    <row r="20" spans="1:8" s="34" customFormat="1" ht="21">
      <c r="A20" s="32" t="s">
        <v>23</v>
      </c>
      <c r="B20" s="31" t="s">
        <v>63</v>
      </c>
      <c r="C20" s="48">
        <v>75611</v>
      </c>
      <c r="D20" s="32" t="s">
        <v>12</v>
      </c>
      <c r="E20" s="31" t="s">
        <v>309</v>
      </c>
      <c r="F20" s="481">
        <v>70947</v>
      </c>
      <c r="G20" s="32" t="s">
        <v>12</v>
      </c>
      <c r="H20" s="53"/>
    </row>
    <row r="21" spans="1:8" s="34" customFormat="1" ht="21">
      <c r="A21" s="32"/>
      <c r="B21"/>
      <c r="C21" s="32"/>
      <c r="D21" s="32"/>
      <c r="E21" s="31" t="s">
        <v>310</v>
      </c>
      <c r="F21" s="481">
        <v>3552</v>
      </c>
      <c r="G21" s="32" t="s">
        <v>12</v>
      </c>
      <c r="H21" s="53"/>
    </row>
    <row r="22" spans="1:8" s="34" customFormat="1" ht="21">
      <c r="A22" s="32"/>
      <c r="B22"/>
      <c r="C22" s="482"/>
      <c r="D22" s="32"/>
      <c r="E22" s="31" t="s">
        <v>311</v>
      </c>
      <c r="F22" s="481">
        <v>130</v>
      </c>
      <c r="G22" s="32" t="s">
        <v>12</v>
      </c>
      <c r="H22" s="53"/>
    </row>
    <row r="23" spans="1:8" s="34" customFormat="1" ht="21">
      <c r="A23" s="32"/>
      <c r="B23"/>
      <c r="C23" s="482"/>
      <c r="D23" s="32"/>
      <c r="E23" s="31" t="s">
        <v>312</v>
      </c>
      <c r="F23" s="481">
        <v>982</v>
      </c>
      <c r="G23" s="32" t="s">
        <v>12</v>
      </c>
      <c r="H23" s="53"/>
    </row>
    <row r="24" spans="1:8" s="34" customFormat="1" ht="21">
      <c r="A24" s="32"/>
      <c r="B24" s="488"/>
      <c r="C24" s="489"/>
      <c r="D24" s="489"/>
      <c r="E24" s="490"/>
      <c r="F24" s="491"/>
      <c r="G24" s="492"/>
      <c r="H24" s="267"/>
    </row>
    <row r="25" spans="1:8" s="34" customFormat="1" ht="21">
      <c r="A25" s="365" t="s">
        <v>374</v>
      </c>
      <c r="B25" s="57" t="s">
        <v>313</v>
      </c>
      <c r="C25" s="48">
        <v>212259</v>
      </c>
      <c r="D25" s="32" t="s">
        <v>12</v>
      </c>
      <c r="E25" s="57" t="s">
        <v>314</v>
      </c>
      <c r="F25" s="494">
        <v>26341</v>
      </c>
      <c r="G25" s="493" t="s">
        <v>12</v>
      </c>
      <c r="H25" s="267"/>
    </row>
    <row r="26" spans="1:8" s="34" customFormat="1" ht="21">
      <c r="A26" s="32" t="s">
        <v>155</v>
      </c>
      <c r="B26" s="57"/>
      <c r="C26" s="481"/>
      <c r="D26" s="32"/>
      <c r="E26" s="57" t="s">
        <v>315</v>
      </c>
      <c r="F26" s="495"/>
      <c r="G26" s="32"/>
      <c r="H26"/>
    </row>
    <row r="27" spans="2:8" s="34" customFormat="1" ht="21">
      <c r="B27" s="502"/>
      <c r="C27" s="481"/>
      <c r="D27" s="32"/>
      <c r="E27" s="57" t="s">
        <v>316</v>
      </c>
      <c r="F27" s="495">
        <v>42451</v>
      </c>
      <c r="G27" s="32" t="s">
        <v>12</v>
      </c>
      <c r="H27" s="53"/>
    </row>
    <row r="28" spans="1:8" s="34" customFormat="1" ht="21">
      <c r="A28" s="32"/>
      <c r="B28" s="57"/>
      <c r="C28" s="48"/>
      <c r="D28" s="32"/>
      <c r="E28" s="57" t="s">
        <v>317</v>
      </c>
      <c r="F28" s="495">
        <v>16330</v>
      </c>
      <c r="G28" s="32" t="s">
        <v>12</v>
      </c>
      <c r="H28" s="53"/>
    </row>
    <row r="29" spans="1:8" s="34" customFormat="1" ht="21">
      <c r="A29" s="32"/>
      <c r="B29" s="57"/>
      <c r="C29" s="48"/>
      <c r="D29" s="32"/>
      <c r="E29" s="57" t="s">
        <v>318</v>
      </c>
      <c r="F29" s="495">
        <v>66020</v>
      </c>
      <c r="G29" s="32" t="s">
        <v>12</v>
      </c>
      <c r="H29" s="53"/>
    </row>
    <row r="30" spans="1:8" s="34" customFormat="1" ht="21">
      <c r="A30" s="32"/>
      <c r="B30" s="57"/>
      <c r="C30" s="48"/>
      <c r="D30" s="32"/>
      <c r="E30" s="57" t="s">
        <v>371</v>
      </c>
      <c r="F30" s="495">
        <v>61117</v>
      </c>
      <c r="G30" s="32" t="s">
        <v>12</v>
      </c>
      <c r="H30" s="53"/>
    </row>
    <row r="31" spans="1:8" s="34" customFormat="1" ht="21">
      <c r="A31" s="489"/>
      <c r="B31" s="490"/>
      <c r="C31" s="491"/>
      <c r="D31" s="489"/>
      <c r="E31" s="490"/>
      <c r="F31" s="476"/>
      <c r="G31" s="489"/>
      <c r="H31" s="53"/>
    </row>
    <row r="32" spans="1:7" s="34" customFormat="1" ht="21">
      <c r="A32" s="41" t="s">
        <v>24</v>
      </c>
      <c r="B32" s="34" t="s">
        <v>65</v>
      </c>
      <c r="C32" s="48">
        <v>14328</v>
      </c>
      <c r="D32" s="41" t="s">
        <v>12</v>
      </c>
      <c r="E32" s="41" t="s">
        <v>156</v>
      </c>
      <c r="F32" s="497">
        <v>6993</v>
      </c>
      <c r="G32" s="41" t="s">
        <v>12</v>
      </c>
    </row>
    <row r="33" spans="1:7" s="34" customFormat="1" ht="21">
      <c r="A33" s="41"/>
      <c r="B33" s="42"/>
      <c r="C33" s="43"/>
      <c r="D33" s="41"/>
      <c r="E33" s="41" t="s">
        <v>157</v>
      </c>
      <c r="F33" s="497">
        <v>1526</v>
      </c>
      <c r="G33" s="41" t="s">
        <v>12</v>
      </c>
    </row>
    <row r="34" spans="1:7" s="34" customFormat="1" ht="21">
      <c r="A34" s="41"/>
      <c r="B34" s="42"/>
      <c r="C34" s="43"/>
      <c r="D34" s="41"/>
      <c r="E34" s="41" t="s">
        <v>125</v>
      </c>
      <c r="F34" s="561">
        <v>5096</v>
      </c>
      <c r="G34" s="41" t="s">
        <v>12</v>
      </c>
    </row>
    <row r="35" spans="1:7" s="34" customFormat="1" ht="21">
      <c r="A35" s="41"/>
      <c r="B35" s="42"/>
      <c r="C35" s="48"/>
      <c r="D35" s="49"/>
      <c r="E35" s="41" t="s">
        <v>35</v>
      </c>
      <c r="F35" s="497">
        <v>713</v>
      </c>
      <c r="G35" s="41" t="s">
        <v>12</v>
      </c>
    </row>
    <row r="36" spans="1:7" s="34" customFormat="1" ht="21">
      <c r="A36" s="557"/>
      <c r="B36" s="558"/>
      <c r="C36" s="559"/>
      <c r="D36" s="560"/>
      <c r="E36" s="557"/>
      <c r="F36" s="562"/>
      <c r="G36" s="557"/>
    </row>
    <row r="37" spans="1:7" s="34" customFormat="1" ht="21">
      <c r="A37" s="553" t="s">
        <v>25</v>
      </c>
      <c r="B37" s="554" t="s">
        <v>173</v>
      </c>
      <c r="C37" s="555">
        <v>5737</v>
      </c>
      <c r="D37" s="556" t="s">
        <v>12</v>
      </c>
      <c r="E37" s="553" t="s">
        <v>319</v>
      </c>
      <c r="F37" s="563">
        <v>2966</v>
      </c>
      <c r="G37" s="553" t="s">
        <v>12</v>
      </c>
    </row>
    <row r="38" spans="1:7" s="34" customFormat="1" ht="21">
      <c r="A38" s="41"/>
      <c r="B38" s="42"/>
      <c r="C38" s="43"/>
      <c r="D38" s="49"/>
      <c r="E38" s="41" t="s">
        <v>320</v>
      </c>
      <c r="F38" s="42">
        <v>361</v>
      </c>
      <c r="G38" s="41" t="s">
        <v>12</v>
      </c>
    </row>
    <row r="39" spans="1:12" s="34" customFormat="1" ht="21">
      <c r="A39" s="41"/>
      <c r="B39" s="42"/>
      <c r="C39" s="48"/>
      <c r="D39" s="49"/>
      <c r="E39" s="41" t="s">
        <v>321</v>
      </c>
      <c r="F39" s="497">
        <v>825</v>
      </c>
      <c r="G39" s="41" t="s">
        <v>12</v>
      </c>
      <c r="L39" s="34" t="s">
        <v>208</v>
      </c>
    </row>
    <row r="40" spans="1:7" s="34" customFormat="1" ht="21">
      <c r="A40" s="41"/>
      <c r="B40" s="42"/>
      <c r="C40" s="43"/>
      <c r="D40" s="49"/>
      <c r="E40" s="41" t="s">
        <v>322</v>
      </c>
      <c r="F40" s="497">
        <v>68</v>
      </c>
      <c r="G40" s="41" t="s">
        <v>12</v>
      </c>
    </row>
    <row r="41" spans="1:7" s="34" customFormat="1" ht="21">
      <c r="A41" s="41"/>
      <c r="B41" s="42"/>
      <c r="C41" s="43"/>
      <c r="D41" s="49"/>
      <c r="E41" s="41" t="s">
        <v>323</v>
      </c>
      <c r="F41" s="497">
        <v>1016</v>
      </c>
      <c r="G41" s="41" t="s">
        <v>12</v>
      </c>
    </row>
    <row r="42" spans="1:9" s="34" customFormat="1" ht="21">
      <c r="A42" s="41"/>
      <c r="B42" s="42"/>
      <c r="C42" s="43"/>
      <c r="D42" s="41"/>
      <c r="E42" s="42" t="s">
        <v>324</v>
      </c>
      <c r="F42" s="41">
        <v>46</v>
      </c>
      <c r="G42" s="41" t="s">
        <v>12</v>
      </c>
      <c r="I42" s="42"/>
    </row>
    <row r="43" spans="1:9" s="34" customFormat="1" ht="21">
      <c r="A43" s="41"/>
      <c r="B43" s="42"/>
      <c r="C43" s="43"/>
      <c r="D43" s="41"/>
      <c r="E43" s="41" t="s">
        <v>325</v>
      </c>
      <c r="F43" s="564">
        <v>5</v>
      </c>
      <c r="G43" s="41" t="s">
        <v>12</v>
      </c>
      <c r="I43" s="42"/>
    </row>
    <row r="44" spans="1:9" s="34" customFormat="1" ht="21">
      <c r="A44" s="41"/>
      <c r="B44" s="42"/>
      <c r="C44" s="43"/>
      <c r="D44" s="41"/>
      <c r="E44" s="41" t="s">
        <v>326</v>
      </c>
      <c r="F44" s="564">
        <v>349</v>
      </c>
      <c r="G44" s="41" t="s">
        <v>12</v>
      </c>
      <c r="I44" s="42"/>
    </row>
    <row r="45" spans="1:9" s="34" customFormat="1" ht="21">
      <c r="A45" s="41"/>
      <c r="B45" s="42"/>
      <c r="C45" s="43"/>
      <c r="D45" s="41"/>
      <c r="E45" s="42" t="s">
        <v>327</v>
      </c>
      <c r="F45" s="41">
        <v>35</v>
      </c>
      <c r="G45" s="41" t="s">
        <v>12</v>
      </c>
      <c r="I45" s="42"/>
    </row>
    <row r="46" spans="1:9" s="34" customFormat="1" ht="21">
      <c r="A46" s="41"/>
      <c r="B46" s="42"/>
      <c r="C46" s="48"/>
      <c r="D46" s="41"/>
      <c r="E46" s="42" t="s">
        <v>328</v>
      </c>
      <c r="F46" s="481">
        <v>5</v>
      </c>
      <c r="G46" s="41" t="s">
        <v>12</v>
      </c>
      <c r="I46" s="42"/>
    </row>
    <row r="47" spans="1:7" s="34" customFormat="1" ht="21">
      <c r="A47" s="41"/>
      <c r="B47" s="42"/>
      <c r="C47" s="43"/>
      <c r="D47" s="41"/>
      <c r="E47" s="42" t="s">
        <v>329</v>
      </c>
      <c r="F47" s="481">
        <v>2</v>
      </c>
      <c r="G47" s="41" t="s">
        <v>12</v>
      </c>
    </row>
    <row r="48" spans="1:7" s="34" customFormat="1" ht="21">
      <c r="A48" s="41"/>
      <c r="B48" s="42"/>
      <c r="C48" s="43"/>
      <c r="D48" s="41"/>
      <c r="E48" s="42" t="s">
        <v>330</v>
      </c>
      <c r="F48" s="481">
        <v>59</v>
      </c>
      <c r="G48" s="41" t="s">
        <v>12</v>
      </c>
    </row>
    <row r="49" spans="1:7" s="34" customFormat="1" ht="21">
      <c r="A49" s="44"/>
      <c r="B49" s="45"/>
      <c r="C49" s="46"/>
      <c r="D49" s="44"/>
      <c r="E49" s="45"/>
      <c r="F49" s="44"/>
      <c r="G49" s="44"/>
    </row>
    <row r="50" spans="1:7" s="34" customFormat="1" ht="21">
      <c r="A50" s="41" t="s">
        <v>26</v>
      </c>
      <c r="B50" s="34" t="s">
        <v>161</v>
      </c>
      <c r="C50" s="48">
        <v>639085</v>
      </c>
      <c r="D50" s="41" t="s">
        <v>12</v>
      </c>
      <c r="E50" s="34" t="s">
        <v>162</v>
      </c>
      <c r="F50" s="565">
        <v>637237</v>
      </c>
      <c r="G50" s="41" t="s">
        <v>12</v>
      </c>
    </row>
    <row r="51" spans="1:7" s="34" customFormat="1" ht="21">
      <c r="A51" s="41"/>
      <c r="C51" s="43"/>
      <c r="D51" s="41"/>
      <c r="E51" s="34" t="s">
        <v>36</v>
      </c>
      <c r="F51" s="41">
        <v>539</v>
      </c>
      <c r="G51" s="41" t="s">
        <v>12</v>
      </c>
    </row>
    <row r="52" spans="1:7" s="34" customFormat="1" ht="21">
      <c r="A52" s="41"/>
      <c r="C52" s="43"/>
      <c r="D52" s="41"/>
      <c r="E52" s="34" t="s">
        <v>37</v>
      </c>
      <c r="F52" s="565">
        <v>1309</v>
      </c>
      <c r="G52" s="41" t="s">
        <v>12</v>
      </c>
    </row>
    <row r="53" spans="1:7" s="34" customFormat="1" ht="21">
      <c r="A53" s="44"/>
      <c r="B53" s="45"/>
      <c r="C53" s="46"/>
      <c r="D53" s="44"/>
      <c r="E53" s="47"/>
      <c r="F53" s="46"/>
      <c r="G53" s="44"/>
    </row>
    <row r="54" spans="1:8" s="34" customFormat="1" ht="21">
      <c r="A54" s="32" t="s">
        <v>369</v>
      </c>
      <c r="B54" s="31" t="s">
        <v>174</v>
      </c>
      <c r="C54" s="48">
        <v>3956</v>
      </c>
      <c r="D54" s="378" t="s">
        <v>12</v>
      </c>
      <c r="E54" s="32" t="s">
        <v>38</v>
      </c>
      <c r="F54" s="497">
        <v>916</v>
      </c>
      <c r="G54" s="32" t="s">
        <v>12</v>
      </c>
      <c r="H54" s="58"/>
    </row>
    <row r="55" spans="1:8" s="34" customFormat="1" ht="21">
      <c r="A55" s="32"/>
      <c r="B55"/>
      <c r="C55" s="505"/>
      <c r="D55" s="378"/>
      <c r="E55" s="32" t="s">
        <v>39</v>
      </c>
      <c r="F55" s="497">
        <v>319</v>
      </c>
      <c r="G55" s="32" t="s">
        <v>12</v>
      </c>
      <c r="H55" s="58"/>
    </row>
    <row r="56" spans="1:8" s="34" customFormat="1" ht="21">
      <c r="A56" s="32"/>
      <c r="B56"/>
      <c r="C56" s="32"/>
      <c r="D56" s="378"/>
      <c r="E56" s="32" t="s">
        <v>40</v>
      </c>
      <c r="F56" s="497">
        <v>1314</v>
      </c>
      <c r="G56" s="32" t="s">
        <v>12</v>
      </c>
      <c r="H56" s="58"/>
    </row>
    <row r="57" spans="1:8" s="34" customFormat="1" ht="30" customHeight="1">
      <c r="A57" s="32"/>
      <c r="B57"/>
      <c r="C57" s="32"/>
      <c r="D57" s="378"/>
      <c r="E57" s="503" t="s">
        <v>331</v>
      </c>
      <c r="F57" s="497">
        <v>321</v>
      </c>
      <c r="G57" s="32" t="s">
        <v>12</v>
      </c>
      <c r="H57" s="58"/>
    </row>
    <row r="58" spans="1:9" s="34" customFormat="1" ht="21" customHeight="1">
      <c r="A58" s="32"/>
      <c r="B58"/>
      <c r="C58" s="32"/>
      <c r="D58" s="378"/>
      <c r="E58" s="503" t="s">
        <v>332</v>
      </c>
      <c r="F58" s="497"/>
      <c r="G58" s="32"/>
      <c r="H58"/>
      <c r="I58" s="50"/>
    </row>
    <row r="59" spans="1:8" s="34" customFormat="1" ht="21">
      <c r="A59" s="32"/>
      <c r="B59"/>
      <c r="C59" s="32"/>
      <c r="D59" s="378"/>
      <c r="E59" s="503" t="s">
        <v>333</v>
      </c>
      <c r="F59" s="497">
        <v>17</v>
      </c>
      <c r="G59" s="32" t="s">
        <v>12</v>
      </c>
      <c r="H59" s="53"/>
    </row>
    <row r="60" spans="1:8" s="34" customFormat="1" ht="21">
      <c r="A60" s="32"/>
      <c r="B60"/>
      <c r="C60" s="32"/>
      <c r="D60" s="378"/>
      <c r="E60" s="503" t="s">
        <v>334</v>
      </c>
      <c r="F60" s="497"/>
      <c r="G60" s="32"/>
      <c r="H60"/>
    </row>
    <row r="61" spans="1:8" s="34" customFormat="1" ht="21">
      <c r="A61" s="32"/>
      <c r="B61"/>
      <c r="C61" s="32"/>
      <c r="D61" s="378"/>
      <c r="E61" s="503" t="s">
        <v>335</v>
      </c>
      <c r="F61" s="497">
        <v>1069</v>
      </c>
      <c r="G61" s="32" t="s">
        <v>12</v>
      </c>
      <c r="H61" s="53"/>
    </row>
    <row r="62" spans="1:8" s="34" customFormat="1" ht="21">
      <c r="A62" s="370"/>
      <c r="B62" s="477"/>
      <c r="C62" s="370"/>
      <c r="D62" s="370"/>
      <c r="E62" s="477"/>
      <c r="F62" s="370"/>
      <c r="G62" s="370"/>
      <c r="H62" s="53"/>
    </row>
    <row r="63" spans="1:8" s="34" customFormat="1" ht="21">
      <c r="A63" s="32" t="s">
        <v>336</v>
      </c>
      <c r="B63" s="31" t="s">
        <v>179</v>
      </c>
      <c r="C63" s="482">
        <v>65</v>
      </c>
      <c r="D63" s="32" t="s">
        <v>15</v>
      </c>
      <c r="E63" s="32" t="s">
        <v>41</v>
      </c>
      <c r="F63" s="506">
        <v>52</v>
      </c>
      <c r="G63" s="32" t="s">
        <v>15</v>
      </c>
      <c r="H63" s="53"/>
    </row>
    <row r="64" spans="1:8" s="34" customFormat="1" ht="21">
      <c r="A64" s="32"/>
      <c r="B64"/>
      <c r="C64" s="32"/>
      <c r="D64" s="32"/>
      <c r="E64" s="57" t="s">
        <v>337</v>
      </c>
      <c r="F64" s="507">
        <v>13</v>
      </c>
      <c r="G64" s="32" t="s">
        <v>15</v>
      </c>
      <c r="H64" s="53"/>
    </row>
    <row r="65" spans="1:8" s="34" customFormat="1" ht="21">
      <c r="A65" s="32"/>
      <c r="B65"/>
      <c r="C65" s="32"/>
      <c r="D65" s="32"/>
      <c r="E65" s="57" t="s">
        <v>338</v>
      </c>
      <c r="F65" s="508"/>
      <c r="G65" s="32"/>
      <c r="H65" s="53"/>
    </row>
    <row r="66" spans="1:8" s="34" customFormat="1" ht="21">
      <c r="A66" s="370"/>
      <c r="B66" s="477"/>
      <c r="C66" s="370"/>
      <c r="D66" s="370"/>
      <c r="E66" s="477"/>
      <c r="F66" s="370"/>
      <c r="G66" s="370"/>
      <c r="H66"/>
    </row>
    <row r="67" spans="1:8" s="34" customFormat="1" ht="21">
      <c r="A67" s="32" t="s">
        <v>375</v>
      </c>
      <c r="B67" s="31" t="s">
        <v>378</v>
      </c>
      <c r="C67" s="48">
        <f>+F67</f>
        <v>1979</v>
      </c>
      <c r="D67" s="32" t="s">
        <v>12</v>
      </c>
      <c r="E67" s="31" t="s">
        <v>339</v>
      </c>
      <c r="F67" s="481">
        <v>1979</v>
      </c>
      <c r="G67" s="32" t="s">
        <v>12</v>
      </c>
      <c r="H67" s="53"/>
    </row>
    <row r="68" spans="1:8" s="34" customFormat="1" ht="21">
      <c r="A68" s="32"/>
      <c r="B68" s="32"/>
      <c r="C68" s="32"/>
      <c r="D68" s="32"/>
      <c r="E68" s="41"/>
      <c r="F68" s="41"/>
      <c r="G68" s="41"/>
      <c r="H68" s="53"/>
    </row>
    <row r="69" spans="1:8" ht="21">
      <c r="A69" s="370"/>
      <c r="B69" s="370"/>
      <c r="C69" s="370"/>
      <c r="D69" s="370"/>
      <c r="E69" s="370"/>
      <c r="F69" s="370"/>
      <c r="G69" s="370"/>
      <c r="H69" s="53"/>
    </row>
    <row r="70" spans="1:8" ht="21">
      <c r="A70" s="41" t="s">
        <v>27</v>
      </c>
      <c r="B70" s="41" t="s">
        <v>69</v>
      </c>
      <c r="C70" s="48">
        <v>280</v>
      </c>
      <c r="D70" s="41" t="s">
        <v>12</v>
      </c>
      <c r="E70" s="41" t="s">
        <v>342</v>
      </c>
      <c r="F70" s="77">
        <v>80</v>
      </c>
      <c r="G70" s="41" t="s">
        <v>12</v>
      </c>
      <c r="H70" s="58"/>
    </row>
    <row r="71" spans="1:8" ht="21">
      <c r="A71" s="41"/>
      <c r="B71" s="41"/>
      <c r="C71" s="41"/>
      <c r="D71" s="41"/>
      <c r="E71" s="41" t="s">
        <v>343</v>
      </c>
      <c r="F71" s="77">
        <v>100</v>
      </c>
      <c r="G71" s="41" t="s">
        <v>12</v>
      </c>
      <c r="H71" s="58"/>
    </row>
    <row r="72" spans="1:8" ht="21">
      <c r="A72" s="41"/>
      <c r="B72" s="41"/>
      <c r="C72" s="41"/>
      <c r="D72" s="41"/>
      <c r="E72" s="41" t="s">
        <v>344</v>
      </c>
      <c r="F72" s="77">
        <v>100</v>
      </c>
      <c r="G72" s="41" t="s">
        <v>12</v>
      </c>
      <c r="H72" s="58"/>
    </row>
    <row r="73" spans="1:8" ht="21">
      <c r="A73" s="557"/>
      <c r="B73" s="557"/>
      <c r="C73" s="557"/>
      <c r="D73" s="557"/>
      <c r="E73" s="557"/>
      <c r="F73" s="607"/>
      <c r="G73" s="557"/>
      <c r="H73" s="58"/>
    </row>
    <row r="74" spans="1:8" s="606" customFormat="1" ht="21">
      <c r="A74" s="41" t="s">
        <v>376</v>
      </c>
      <c r="B74" s="41" t="s">
        <v>377</v>
      </c>
      <c r="C74" s="608">
        <f>+F74+F75</f>
        <v>54375</v>
      </c>
      <c r="D74" s="41" t="s">
        <v>12</v>
      </c>
      <c r="E74" s="32" t="s">
        <v>340</v>
      </c>
      <c r="F74" s="481">
        <v>42049</v>
      </c>
      <c r="G74" s="32" t="s">
        <v>12</v>
      </c>
      <c r="H74" s="605"/>
    </row>
    <row r="75" spans="1:8" s="606" customFormat="1" ht="21">
      <c r="A75" s="41"/>
      <c r="B75" s="41"/>
      <c r="C75" s="41"/>
      <c r="D75" s="41"/>
      <c r="E75" s="32" t="s">
        <v>341</v>
      </c>
      <c r="F75" s="481">
        <v>12326</v>
      </c>
      <c r="G75" s="32" t="s">
        <v>12</v>
      </c>
      <c r="H75" s="605"/>
    </row>
    <row r="76" spans="1:8" s="606" customFormat="1" ht="21">
      <c r="A76" s="41"/>
      <c r="B76" s="41"/>
      <c r="C76" s="41"/>
      <c r="D76" s="41"/>
      <c r="E76" s="41"/>
      <c r="F76" s="77"/>
      <c r="G76" s="41"/>
      <c r="H76" s="605"/>
    </row>
    <row r="77" spans="1:8" ht="21">
      <c r="A77" s="44"/>
      <c r="B77" s="44"/>
      <c r="C77" s="44"/>
      <c r="D77" s="44"/>
      <c r="E77" s="44"/>
      <c r="F77" s="504"/>
      <c r="G77" s="44"/>
      <c r="H77" s="58"/>
    </row>
    <row r="78" spans="1:8" ht="21">
      <c r="A78" s="498" t="s">
        <v>105</v>
      </c>
      <c r="B78" s="499"/>
      <c r="C78" s="499"/>
      <c r="D78" s="499"/>
      <c r="E78" s="499"/>
      <c r="F78" s="499"/>
      <c r="G78" s="500"/>
      <c r="H78"/>
    </row>
    <row r="79" spans="1:8" ht="21">
      <c r="A79" s="378" t="s">
        <v>345</v>
      </c>
      <c r="B79" s="511"/>
      <c r="C79" s="509"/>
      <c r="D79" s="365"/>
      <c r="E79" s="31" t="s">
        <v>167</v>
      </c>
      <c r="F79" s="501">
        <v>398567</v>
      </c>
      <c r="G79" s="377" t="s">
        <v>131</v>
      </c>
      <c r="H79"/>
    </row>
    <row r="80" spans="1:8" ht="21">
      <c r="A80" s="378" t="s">
        <v>170</v>
      </c>
      <c r="B80" s="378"/>
      <c r="C80" s="502"/>
      <c r="D80" s="32"/>
      <c r="E80" s="31" t="s">
        <v>168</v>
      </c>
      <c r="F80" s="48">
        <v>2258</v>
      </c>
      <c r="G80" s="377" t="s">
        <v>132</v>
      </c>
      <c r="H80"/>
    </row>
    <row r="81" spans="1:8" ht="21">
      <c r="A81" s="378" t="s">
        <v>169</v>
      </c>
      <c r="B81" s="378"/>
      <c r="C81" s="502"/>
      <c r="D81" s="32"/>
      <c r="E81" s="31" t="s">
        <v>181</v>
      </c>
      <c r="F81" s="48">
        <v>1442</v>
      </c>
      <c r="G81" s="377" t="s">
        <v>133</v>
      </c>
      <c r="H81"/>
    </row>
    <row r="82" spans="1:8" ht="21">
      <c r="A82" s="378"/>
      <c r="B82" s="378"/>
      <c r="C82" s="502"/>
      <c r="D82" s="32"/>
      <c r="E82" s="31" t="s">
        <v>183</v>
      </c>
      <c r="F82" s="48">
        <v>4249</v>
      </c>
      <c r="G82" s="100" t="s">
        <v>134</v>
      </c>
      <c r="H82"/>
    </row>
    <row r="83" spans="1:8" ht="21">
      <c r="A83" s="378" t="s">
        <v>182</v>
      </c>
      <c r="B83" s="378"/>
      <c r="C83" s="502"/>
      <c r="D83" s="32"/>
      <c r="E83" s="31" t="s">
        <v>171</v>
      </c>
      <c r="F83" s="48">
        <v>27138</v>
      </c>
      <c r="G83" s="377" t="s">
        <v>187</v>
      </c>
      <c r="H83"/>
    </row>
    <row r="84" spans="1:8" ht="21">
      <c r="A84" s="378" t="s">
        <v>172</v>
      </c>
      <c r="B84" s="378"/>
      <c r="C84" s="502"/>
      <c r="D84" s="32"/>
      <c r="E84" s="31" t="s">
        <v>180</v>
      </c>
      <c r="F84" s="48">
        <v>2418</v>
      </c>
      <c r="G84" s="377" t="s">
        <v>187</v>
      </c>
      <c r="H84"/>
    </row>
    <row r="85" spans="1:8" ht="21">
      <c r="A85" s="378"/>
      <c r="B85" s="378"/>
      <c r="C85" s="502"/>
      <c r="D85" s="32"/>
      <c r="E85" s="31" t="s">
        <v>175</v>
      </c>
      <c r="F85" s="48">
        <v>62940</v>
      </c>
      <c r="G85" s="377" t="s">
        <v>187</v>
      </c>
      <c r="H85"/>
    </row>
    <row r="86" spans="1:8" ht="21">
      <c r="A86" s="502" t="s">
        <v>346</v>
      </c>
      <c r="B86" s="378"/>
      <c r="C86" s="502"/>
      <c r="D86" s="32"/>
      <c r="E86" s="31" t="s">
        <v>237</v>
      </c>
      <c r="F86" s="48">
        <v>220450</v>
      </c>
      <c r="G86" s="377" t="s">
        <v>164</v>
      </c>
      <c r="H86"/>
    </row>
    <row r="87" spans="1:8" ht="21">
      <c r="A87" s="378" t="s">
        <v>347</v>
      </c>
      <c r="B87" s="378"/>
      <c r="C87" s="502"/>
      <c r="D87" s="32"/>
      <c r="E87" s="31" t="s">
        <v>238</v>
      </c>
      <c r="F87" s="48">
        <v>3152</v>
      </c>
      <c r="G87" s="100" t="s">
        <v>165</v>
      </c>
      <c r="H87"/>
    </row>
    <row r="88" spans="1:8" ht="21">
      <c r="A88" s="480"/>
      <c r="B88" s="480"/>
      <c r="C88" s="510"/>
      <c r="D88" s="370"/>
      <c r="E88" s="477"/>
      <c r="F88" s="370"/>
      <c r="G88" s="496"/>
      <c r="H88"/>
    </row>
    <row r="91" ht="18.75">
      <c r="A91" s="27" t="s">
        <v>205</v>
      </c>
    </row>
  </sheetData>
  <sheetProtection selectLockedCells="1" selectUnlockedCells="1"/>
  <printOptions/>
  <pageMargins left="0.2362204724409449" right="0.2362204724409449" top="0.35433070866141736" bottom="0.31496062992125984" header="0.31496062992125984" footer="0.1968503937007874"/>
  <pageSetup horizontalDpi="600" verticalDpi="600" orientation="landscape" paperSize="9" scale="70" r:id="rId1"/>
  <rowBreaks count="2" manualBreakCount="2">
    <brk id="36" max="255" man="1"/>
    <brk id="6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9"/>
  <sheetViews>
    <sheetView zoomScale="85" zoomScaleNormal="85" zoomScalePageLayoutView="0" workbookViewId="0" topLeftCell="A1">
      <selection activeCell="J11" sqref="J11"/>
    </sheetView>
  </sheetViews>
  <sheetFormatPr defaultColWidth="9.140625" defaultRowHeight="24.75" customHeight="1"/>
  <cols>
    <col min="1" max="1" width="3.28125" style="337" bestFit="1" customWidth="1"/>
    <col min="2" max="2" width="46.57421875" style="337" bestFit="1" customWidth="1"/>
    <col min="3" max="3" width="18.7109375" style="337" customWidth="1"/>
    <col min="4" max="4" width="19.421875" style="337" customWidth="1"/>
    <col min="5" max="5" width="17.7109375" style="337" customWidth="1"/>
    <col min="6" max="6" width="20.00390625" style="337" customWidth="1"/>
    <col min="7" max="8" width="9.140625" style="336" customWidth="1"/>
    <col min="9" max="9" width="9.140625" style="337" customWidth="1"/>
    <col min="10" max="10" width="19.00390625" style="337" bestFit="1" customWidth="1"/>
    <col min="11" max="16384" width="9.140625" style="337" customWidth="1"/>
  </cols>
  <sheetData>
    <row r="1" spans="1:256" ht="26.25">
      <c r="A1" s="745" t="s">
        <v>262</v>
      </c>
      <c r="B1" s="745"/>
      <c r="C1" s="745"/>
      <c r="D1" s="745"/>
      <c r="E1" s="745"/>
      <c r="F1" s="745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3"/>
      <c r="AA1" s="433"/>
      <c r="AB1" s="433"/>
      <c r="AC1" s="433"/>
      <c r="AD1" s="433"/>
      <c r="AE1" s="433"/>
      <c r="AF1" s="433"/>
      <c r="AG1" s="433"/>
      <c r="AH1" s="433"/>
      <c r="AI1" s="433"/>
      <c r="AJ1" s="433"/>
      <c r="AK1" s="433"/>
      <c r="AL1" s="433"/>
      <c r="AM1" s="433"/>
      <c r="AN1" s="433"/>
      <c r="AO1" s="433"/>
      <c r="AP1" s="433"/>
      <c r="AQ1" s="433"/>
      <c r="AR1" s="433"/>
      <c r="AS1" s="433"/>
      <c r="AT1" s="433"/>
      <c r="AU1" s="433"/>
      <c r="AV1" s="433"/>
      <c r="AW1" s="433"/>
      <c r="AX1" s="433"/>
      <c r="AY1" s="433"/>
      <c r="AZ1" s="433"/>
      <c r="BA1" s="433"/>
      <c r="BB1" s="433"/>
      <c r="BC1" s="433"/>
      <c r="BD1" s="433"/>
      <c r="BE1" s="433"/>
      <c r="BF1" s="433"/>
      <c r="BG1" s="433"/>
      <c r="BH1" s="433"/>
      <c r="BI1" s="433"/>
      <c r="BJ1" s="433"/>
      <c r="BK1" s="433"/>
      <c r="BL1" s="433"/>
      <c r="BM1" s="433"/>
      <c r="BN1" s="433"/>
      <c r="BO1" s="433"/>
      <c r="BP1" s="433"/>
      <c r="BQ1" s="433"/>
      <c r="BR1" s="433"/>
      <c r="BS1" s="433"/>
      <c r="BT1" s="433"/>
      <c r="BU1" s="433"/>
      <c r="BV1" s="433"/>
      <c r="BW1" s="433"/>
      <c r="BX1" s="433"/>
      <c r="BY1" s="433"/>
      <c r="BZ1" s="433"/>
      <c r="CA1" s="433"/>
      <c r="CB1" s="433"/>
      <c r="CC1" s="433"/>
      <c r="CD1" s="433"/>
      <c r="CE1" s="433"/>
      <c r="CF1" s="433"/>
      <c r="CG1" s="433"/>
      <c r="CH1" s="433"/>
      <c r="CI1" s="433"/>
      <c r="CJ1" s="433"/>
      <c r="CK1" s="433"/>
      <c r="CL1" s="433"/>
      <c r="CM1" s="433"/>
      <c r="CN1" s="433"/>
      <c r="CO1" s="433"/>
      <c r="CP1" s="433"/>
      <c r="CQ1" s="433"/>
      <c r="CR1" s="433"/>
      <c r="CS1" s="433"/>
      <c r="CT1" s="433"/>
      <c r="CU1" s="433"/>
      <c r="CV1" s="433"/>
      <c r="CW1" s="433"/>
      <c r="CX1" s="433"/>
      <c r="CY1" s="433"/>
      <c r="CZ1" s="433"/>
      <c r="DA1" s="433"/>
      <c r="DB1" s="433"/>
      <c r="DC1" s="433"/>
      <c r="DD1" s="433"/>
      <c r="DE1" s="433"/>
      <c r="DF1" s="433"/>
      <c r="DG1" s="433"/>
      <c r="DH1" s="433"/>
      <c r="DI1" s="433"/>
      <c r="DJ1" s="433"/>
      <c r="DK1" s="433"/>
      <c r="DL1" s="433"/>
      <c r="DM1" s="433"/>
      <c r="DN1" s="433"/>
      <c r="DO1" s="433"/>
      <c r="DP1" s="433"/>
      <c r="DQ1" s="433"/>
      <c r="DR1" s="433"/>
      <c r="DS1" s="433"/>
      <c r="DT1" s="433"/>
      <c r="DU1" s="433"/>
      <c r="DV1" s="433"/>
      <c r="DW1" s="433"/>
      <c r="DX1" s="433"/>
      <c r="DY1" s="433"/>
      <c r="DZ1" s="433"/>
      <c r="EA1" s="433"/>
      <c r="EB1" s="433"/>
      <c r="EC1" s="433"/>
      <c r="ED1" s="433"/>
      <c r="EE1" s="433"/>
      <c r="EF1" s="433"/>
      <c r="EG1" s="433"/>
      <c r="EH1" s="433"/>
      <c r="EI1" s="433"/>
      <c r="EJ1" s="433"/>
      <c r="EK1" s="433"/>
      <c r="EL1" s="433"/>
      <c r="EM1" s="433"/>
      <c r="EN1" s="433"/>
      <c r="EO1" s="433"/>
      <c r="EP1" s="433"/>
      <c r="EQ1" s="433"/>
      <c r="ER1" s="433"/>
      <c r="ES1" s="433"/>
      <c r="ET1" s="433"/>
      <c r="EU1" s="433"/>
      <c r="EV1" s="433"/>
      <c r="EW1" s="433"/>
      <c r="EX1" s="433"/>
      <c r="EY1" s="433"/>
      <c r="EZ1" s="433"/>
      <c r="FA1" s="433"/>
      <c r="FB1" s="433"/>
      <c r="FC1" s="433"/>
      <c r="FD1" s="433"/>
      <c r="FE1" s="433"/>
      <c r="FF1" s="433"/>
      <c r="FG1" s="433"/>
      <c r="FH1" s="433"/>
      <c r="FI1" s="433"/>
      <c r="FJ1" s="433"/>
      <c r="FK1" s="433"/>
      <c r="FL1" s="433"/>
      <c r="FM1" s="433"/>
      <c r="FN1" s="433"/>
      <c r="FO1" s="433"/>
      <c r="FP1" s="433"/>
      <c r="FQ1" s="433"/>
      <c r="FR1" s="433"/>
      <c r="FS1" s="433"/>
      <c r="FT1" s="433"/>
      <c r="FU1" s="433"/>
      <c r="FV1" s="433"/>
      <c r="FW1" s="433"/>
      <c r="FX1" s="433"/>
      <c r="FY1" s="433"/>
      <c r="FZ1" s="433"/>
      <c r="GA1" s="433"/>
      <c r="GB1" s="433"/>
      <c r="GC1" s="433"/>
      <c r="GD1" s="433"/>
      <c r="GE1" s="433"/>
      <c r="GF1" s="433"/>
      <c r="GG1" s="433"/>
      <c r="GH1" s="433"/>
      <c r="GI1" s="433"/>
      <c r="GJ1" s="433"/>
      <c r="GK1" s="433"/>
      <c r="GL1" s="433"/>
      <c r="GM1" s="433"/>
      <c r="GN1" s="433"/>
      <c r="GO1" s="433"/>
      <c r="GP1" s="433"/>
      <c r="GQ1" s="433"/>
      <c r="GR1" s="433"/>
      <c r="GS1" s="433"/>
      <c r="GT1" s="433"/>
      <c r="GU1" s="433"/>
      <c r="GV1" s="433"/>
      <c r="GW1" s="433"/>
      <c r="GX1" s="433"/>
      <c r="GY1" s="433"/>
      <c r="GZ1" s="433"/>
      <c r="HA1" s="433"/>
      <c r="HB1" s="433"/>
      <c r="HC1" s="433"/>
      <c r="HD1" s="433"/>
      <c r="HE1" s="433"/>
      <c r="HF1" s="433"/>
      <c r="HG1" s="433"/>
      <c r="HH1" s="433"/>
      <c r="HI1" s="433"/>
      <c r="HJ1" s="433"/>
      <c r="HK1" s="433"/>
      <c r="HL1" s="433"/>
      <c r="HM1" s="433"/>
      <c r="HN1" s="433"/>
      <c r="HO1" s="433"/>
      <c r="HP1" s="433"/>
      <c r="HQ1" s="433"/>
      <c r="HR1" s="433"/>
      <c r="HS1" s="433"/>
      <c r="HT1" s="433"/>
      <c r="HU1" s="433"/>
      <c r="HV1" s="433"/>
      <c r="HW1" s="433"/>
      <c r="HX1" s="433"/>
      <c r="HY1" s="433"/>
      <c r="HZ1" s="433"/>
      <c r="IA1" s="433"/>
      <c r="IB1" s="433"/>
      <c r="IC1" s="433"/>
      <c r="ID1" s="433"/>
      <c r="IE1" s="433"/>
      <c r="IF1" s="433"/>
      <c r="IG1" s="433"/>
      <c r="IH1" s="433"/>
      <c r="II1" s="433"/>
      <c r="IJ1" s="433"/>
      <c r="IK1" s="433"/>
      <c r="IL1" s="433"/>
      <c r="IM1" s="433"/>
      <c r="IN1" s="433"/>
      <c r="IO1" s="433"/>
      <c r="IP1" s="433"/>
      <c r="IQ1" s="433"/>
      <c r="IR1" s="433"/>
      <c r="IS1" s="433"/>
      <c r="IT1" s="433"/>
      <c r="IU1" s="433"/>
      <c r="IV1" s="433"/>
    </row>
    <row r="2" spans="1:256" ht="23.25">
      <c r="A2" s="746" t="s">
        <v>300</v>
      </c>
      <c r="B2" s="746"/>
      <c r="C2" s="746"/>
      <c r="D2" s="746"/>
      <c r="E2" s="746"/>
      <c r="F2" s="746"/>
      <c r="G2" s="449"/>
      <c r="H2" s="449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  <c r="X2" s="450"/>
      <c r="Y2" s="450"/>
      <c r="Z2" s="450"/>
      <c r="AA2" s="450"/>
      <c r="AB2" s="450"/>
      <c r="AC2" s="450"/>
      <c r="AD2" s="450"/>
      <c r="AE2" s="450"/>
      <c r="AF2" s="450"/>
      <c r="AG2" s="450"/>
      <c r="AH2" s="450"/>
      <c r="AI2" s="450"/>
      <c r="AJ2" s="450"/>
      <c r="AK2" s="450"/>
      <c r="AL2" s="450"/>
      <c r="AM2" s="450"/>
      <c r="AN2" s="450"/>
      <c r="AO2" s="450"/>
      <c r="AP2" s="450"/>
      <c r="AQ2" s="450"/>
      <c r="AR2" s="450"/>
      <c r="AS2" s="450"/>
      <c r="AT2" s="450"/>
      <c r="AU2" s="450"/>
      <c r="AV2" s="450"/>
      <c r="AW2" s="450"/>
      <c r="AX2" s="450"/>
      <c r="AY2" s="450"/>
      <c r="AZ2" s="450"/>
      <c r="BA2" s="450"/>
      <c r="BB2" s="450"/>
      <c r="BC2" s="450"/>
      <c r="BD2" s="450"/>
      <c r="BE2" s="450"/>
      <c r="BF2" s="450"/>
      <c r="BG2" s="450"/>
      <c r="BH2" s="450"/>
      <c r="BI2" s="450"/>
      <c r="BJ2" s="450"/>
      <c r="BK2" s="450"/>
      <c r="BL2" s="450"/>
      <c r="BM2" s="450"/>
      <c r="BN2" s="450"/>
      <c r="BO2" s="450"/>
      <c r="BP2" s="450"/>
      <c r="BQ2" s="450"/>
      <c r="BR2" s="450"/>
      <c r="BS2" s="450"/>
      <c r="BT2" s="450"/>
      <c r="BU2" s="450"/>
      <c r="BV2" s="450"/>
      <c r="BW2" s="450"/>
      <c r="BX2" s="450"/>
      <c r="BY2" s="450"/>
      <c r="BZ2" s="450"/>
      <c r="CA2" s="450"/>
      <c r="CB2" s="450"/>
      <c r="CC2" s="450"/>
      <c r="CD2" s="450"/>
      <c r="CE2" s="450"/>
      <c r="CF2" s="450"/>
      <c r="CG2" s="450"/>
      <c r="CH2" s="450"/>
      <c r="CI2" s="450"/>
      <c r="CJ2" s="450"/>
      <c r="CK2" s="450"/>
      <c r="CL2" s="450"/>
      <c r="CM2" s="450"/>
      <c r="CN2" s="450"/>
      <c r="CO2" s="450"/>
      <c r="CP2" s="450"/>
      <c r="CQ2" s="450"/>
      <c r="CR2" s="450"/>
      <c r="CS2" s="450"/>
      <c r="CT2" s="450"/>
      <c r="CU2" s="450"/>
      <c r="CV2" s="450"/>
      <c r="CW2" s="450"/>
      <c r="CX2" s="450"/>
      <c r="CY2" s="450"/>
      <c r="CZ2" s="450"/>
      <c r="DA2" s="450"/>
      <c r="DB2" s="450"/>
      <c r="DC2" s="450"/>
      <c r="DD2" s="450"/>
      <c r="DE2" s="450"/>
      <c r="DF2" s="450"/>
      <c r="DG2" s="450"/>
      <c r="DH2" s="450"/>
      <c r="DI2" s="450"/>
      <c r="DJ2" s="450"/>
      <c r="DK2" s="450"/>
      <c r="DL2" s="450"/>
      <c r="DM2" s="450"/>
      <c r="DN2" s="450"/>
      <c r="DO2" s="450"/>
      <c r="DP2" s="450"/>
      <c r="DQ2" s="450"/>
      <c r="DR2" s="450"/>
      <c r="DS2" s="450"/>
      <c r="DT2" s="450"/>
      <c r="DU2" s="450"/>
      <c r="DV2" s="450"/>
      <c r="DW2" s="450"/>
      <c r="DX2" s="450"/>
      <c r="DY2" s="450"/>
      <c r="DZ2" s="450"/>
      <c r="EA2" s="450"/>
      <c r="EB2" s="450"/>
      <c r="EC2" s="450"/>
      <c r="ED2" s="450"/>
      <c r="EE2" s="450"/>
      <c r="EF2" s="450"/>
      <c r="EG2" s="450"/>
      <c r="EH2" s="450"/>
      <c r="EI2" s="450"/>
      <c r="EJ2" s="450"/>
      <c r="EK2" s="450"/>
      <c r="EL2" s="450"/>
      <c r="EM2" s="450"/>
      <c r="EN2" s="450"/>
      <c r="EO2" s="450"/>
      <c r="EP2" s="450"/>
      <c r="EQ2" s="450"/>
      <c r="ER2" s="450"/>
      <c r="ES2" s="450"/>
      <c r="ET2" s="450"/>
      <c r="EU2" s="450"/>
      <c r="EV2" s="450"/>
      <c r="EW2" s="450"/>
      <c r="EX2" s="450"/>
      <c r="EY2" s="450"/>
      <c r="EZ2" s="450"/>
      <c r="FA2" s="450"/>
      <c r="FB2" s="450"/>
      <c r="FC2" s="450"/>
      <c r="FD2" s="450"/>
      <c r="FE2" s="450"/>
      <c r="FF2" s="450"/>
      <c r="FG2" s="450"/>
      <c r="FH2" s="450"/>
      <c r="FI2" s="450"/>
      <c r="FJ2" s="450"/>
      <c r="FK2" s="450"/>
      <c r="FL2" s="450"/>
      <c r="FM2" s="450"/>
      <c r="FN2" s="450"/>
      <c r="FO2" s="450"/>
      <c r="FP2" s="450"/>
      <c r="FQ2" s="450"/>
      <c r="FR2" s="450"/>
      <c r="FS2" s="450"/>
      <c r="FT2" s="450"/>
      <c r="FU2" s="450"/>
      <c r="FV2" s="450"/>
      <c r="FW2" s="450"/>
      <c r="FX2" s="450"/>
      <c r="FY2" s="450"/>
      <c r="FZ2" s="450"/>
      <c r="GA2" s="450"/>
      <c r="GB2" s="450"/>
      <c r="GC2" s="450"/>
      <c r="GD2" s="450"/>
      <c r="GE2" s="450"/>
      <c r="GF2" s="450"/>
      <c r="GG2" s="450"/>
      <c r="GH2" s="450"/>
      <c r="GI2" s="450"/>
      <c r="GJ2" s="450"/>
      <c r="GK2" s="450"/>
      <c r="GL2" s="450"/>
      <c r="GM2" s="450"/>
      <c r="GN2" s="450"/>
      <c r="GO2" s="450"/>
      <c r="GP2" s="450"/>
      <c r="GQ2" s="450"/>
      <c r="GR2" s="450"/>
      <c r="GS2" s="450"/>
      <c r="GT2" s="450"/>
      <c r="GU2" s="450"/>
      <c r="GV2" s="450"/>
      <c r="GW2" s="450"/>
      <c r="GX2" s="450"/>
      <c r="GY2" s="450"/>
      <c r="GZ2" s="450"/>
      <c r="HA2" s="450"/>
      <c r="HB2" s="450"/>
      <c r="HC2" s="450"/>
      <c r="HD2" s="450"/>
      <c r="HE2" s="450"/>
      <c r="HF2" s="450"/>
      <c r="HG2" s="450"/>
      <c r="HH2" s="450"/>
      <c r="HI2" s="450"/>
      <c r="HJ2" s="450"/>
      <c r="HK2" s="450"/>
      <c r="HL2" s="450"/>
      <c r="HM2" s="450"/>
      <c r="HN2" s="450"/>
      <c r="HO2" s="450"/>
      <c r="HP2" s="450"/>
      <c r="HQ2" s="450"/>
      <c r="HR2" s="450"/>
      <c r="HS2" s="450"/>
      <c r="HT2" s="450"/>
      <c r="HU2" s="450"/>
      <c r="HV2" s="450"/>
      <c r="HW2" s="450"/>
      <c r="HX2" s="450"/>
      <c r="HY2" s="450"/>
      <c r="HZ2" s="450"/>
      <c r="IA2" s="450"/>
      <c r="IB2" s="450"/>
      <c r="IC2" s="450"/>
      <c r="ID2" s="450"/>
      <c r="IE2" s="450"/>
      <c r="IF2" s="450"/>
      <c r="IG2" s="450"/>
      <c r="IH2" s="450"/>
      <c r="II2" s="450"/>
      <c r="IJ2" s="450"/>
      <c r="IK2" s="450"/>
      <c r="IL2" s="450"/>
      <c r="IM2" s="450"/>
      <c r="IN2" s="450"/>
      <c r="IO2" s="450"/>
      <c r="IP2" s="450"/>
      <c r="IQ2" s="450"/>
      <c r="IR2" s="450"/>
      <c r="IS2" s="450"/>
      <c r="IT2" s="450"/>
      <c r="IU2" s="450"/>
      <c r="IV2" s="450"/>
    </row>
    <row r="3" spans="1:256" ht="21">
      <c r="A3" s="433"/>
      <c r="B3" s="433"/>
      <c r="C3" s="433"/>
      <c r="D3" s="433"/>
      <c r="E3" s="747" t="s">
        <v>1</v>
      </c>
      <c r="F3" s="747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  <c r="AA3" s="433"/>
      <c r="AB3" s="433"/>
      <c r="AC3" s="433"/>
      <c r="AD3" s="433"/>
      <c r="AE3" s="433"/>
      <c r="AF3" s="433"/>
      <c r="AG3" s="433"/>
      <c r="AH3" s="433"/>
      <c r="AI3" s="433"/>
      <c r="AJ3" s="433"/>
      <c r="AK3" s="433"/>
      <c r="AL3" s="433"/>
      <c r="AM3" s="433"/>
      <c r="AN3" s="433"/>
      <c r="AO3" s="433"/>
      <c r="AP3" s="433"/>
      <c r="AQ3" s="433"/>
      <c r="AR3" s="433"/>
      <c r="AS3" s="433"/>
      <c r="AT3" s="433"/>
      <c r="AU3" s="433"/>
      <c r="AV3" s="433"/>
      <c r="AW3" s="433"/>
      <c r="AX3" s="433"/>
      <c r="AY3" s="433"/>
      <c r="AZ3" s="433"/>
      <c r="BA3" s="433"/>
      <c r="BB3" s="433"/>
      <c r="BC3" s="433"/>
      <c r="BD3" s="433"/>
      <c r="BE3" s="433"/>
      <c r="BF3" s="433"/>
      <c r="BG3" s="433"/>
      <c r="BH3" s="433"/>
      <c r="BI3" s="433"/>
      <c r="BJ3" s="433"/>
      <c r="BK3" s="433"/>
      <c r="BL3" s="433"/>
      <c r="BM3" s="433"/>
      <c r="BN3" s="433"/>
      <c r="BO3" s="433"/>
      <c r="BP3" s="433"/>
      <c r="BQ3" s="433"/>
      <c r="BR3" s="433"/>
      <c r="BS3" s="433"/>
      <c r="BT3" s="433"/>
      <c r="BU3" s="433"/>
      <c r="BV3" s="433"/>
      <c r="BW3" s="433"/>
      <c r="BX3" s="433"/>
      <c r="BY3" s="433"/>
      <c r="BZ3" s="433"/>
      <c r="CA3" s="433"/>
      <c r="CB3" s="433"/>
      <c r="CC3" s="433"/>
      <c r="CD3" s="433"/>
      <c r="CE3" s="433"/>
      <c r="CF3" s="433"/>
      <c r="CG3" s="433"/>
      <c r="CH3" s="433"/>
      <c r="CI3" s="433"/>
      <c r="CJ3" s="433"/>
      <c r="CK3" s="433"/>
      <c r="CL3" s="433"/>
      <c r="CM3" s="433"/>
      <c r="CN3" s="433"/>
      <c r="CO3" s="433"/>
      <c r="CP3" s="433"/>
      <c r="CQ3" s="433"/>
      <c r="CR3" s="433"/>
      <c r="CS3" s="433"/>
      <c r="CT3" s="433"/>
      <c r="CU3" s="433"/>
      <c r="CV3" s="433"/>
      <c r="CW3" s="433"/>
      <c r="CX3" s="433"/>
      <c r="CY3" s="433"/>
      <c r="CZ3" s="433"/>
      <c r="DA3" s="433"/>
      <c r="DB3" s="433"/>
      <c r="DC3" s="433"/>
      <c r="DD3" s="433"/>
      <c r="DE3" s="433"/>
      <c r="DF3" s="433"/>
      <c r="DG3" s="433"/>
      <c r="DH3" s="433"/>
      <c r="DI3" s="433"/>
      <c r="DJ3" s="433"/>
      <c r="DK3" s="433"/>
      <c r="DL3" s="433"/>
      <c r="DM3" s="433"/>
      <c r="DN3" s="433"/>
      <c r="DO3" s="433"/>
      <c r="DP3" s="433"/>
      <c r="DQ3" s="433"/>
      <c r="DR3" s="433"/>
      <c r="DS3" s="433"/>
      <c r="DT3" s="433"/>
      <c r="DU3" s="433"/>
      <c r="DV3" s="433"/>
      <c r="DW3" s="433"/>
      <c r="DX3" s="433"/>
      <c r="DY3" s="433"/>
      <c r="DZ3" s="433"/>
      <c r="EA3" s="433"/>
      <c r="EB3" s="433"/>
      <c r="EC3" s="433"/>
      <c r="ED3" s="433"/>
      <c r="EE3" s="433"/>
      <c r="EF3" s="433"/>
      <c r="EG3" s="433"/>
      <c r="EH3" s="433"/>
      <c r="EI3" s="433"/>
      <c r="EJ3" s="433"/>
      <c r="EK3" s="433"/>
      <c r="EL3" s="433"/>
      <c r="EM3" s="433"/>
      <c r="EN3" s="433"/>
      <c r="EO3" s="433"/>
      <c r="EP3" s="433"/>
      <c r="EQ3" s="433"/>
      <c r="ER3" s="433"/>
      <c r="ES3" s="433"/>
      <c r="ET3" s="433"/>
      <c r="EU3" s="433"/>
      <c r="EV3" s="433"/>
      <c r="EW3" s="433"/>
      <c r="EX3" s="433"/>
      <c r="EY3" s="433"/>
      <c r="EZ3" s="433"/>
      <c r="FA3" s="433"/>
      <c r="FB3" s="433"/>
      <c r="FC3" s="433"/>
      <c r="FD3" s="433"/>
      <c r="FE3" s="433"/>
      <c r="FF3" s="433"/>
      <c r="FG3" s="433"/>
      <c r="FH3" s="433"/>
      <c r="FI3" s="433"/>
      <c r="FJ3" s="433"/>
      <c r="FK3" s="433"/>
      <c r="FL3" s="433"/>
      <c r="FM3" s="433"/>
      <c r="FN3" s="433"/>
      <c r="FO3" s="433"/>
      <c r="FP3" s="433"/>
      <c r="FQ3" s="433"/>
      <c r="FR3" s="433"/>
      <c r="FS3" s="433"/>
      <c r="FT3" s="433"/>
      <c r="FU3" s="433"/>
      <c r="FV3" s="433"/>
      <c r="FW3" s="433"/>
      <c r="FX3" s="433"/>
      <c r="FY3" s="433"/>
      <c r="FZ3" s="433"/>
      <c r="GA3" s="433"/>
      <c r="GB3" s="433"/>
      <c r="GC3" s="433"/>
      <c r="GD3" s="433"/>
      <c r="GE3" s="433"/>
      <c r="GF3" s="433"/>
      <c r="GG3" s="433"/>
      <c r="GH3" s="433"/>
      <c r="GI3" s="433"/>
      <c r="GJ3" s="433"/>
      <c r="GK3" s="433"/>
      <c r="GL3" s="433"/>
      <c r="GM3" s="433"/>
      <c r="GN3" s="433"/>
      <c r="GO3" s="433"/>
      <c r="GP3" s="433"/>
      <c r="GQ3" s="433"/>
      <c r="GR3" s="433"/>
      <c r="GS3" s="433"/>
      <c r="GT3" s="433"/>
      <c r="GU3" s="433"/>
      <c r="GV3" s="433"/>
      <c r="GW3" s="433"/>
      <c r="GX3" s="433"/>
      <c r="GY3" s="433"/>
      <c r="GZ3" s="433"/>
      <c r="HA3" s="433"/>
      <c r="HB3" s="433"/>
      <c r="HC3" s="433"/>
      <c r="HD3" s="433"/>
      <c r="HE3" s="433"/>
      <c r="HF3" s="433"/>
      <c r="HG3" s="433"/>
      <c r="HH3" s="433"/>
      <c r="HI3" s="433"/>
      <c r="HJ3" s="433"/>
      <c r="HK3" s="433"/>
      <c r="HL3" s="433"/>
      <c r="HM3" s="433"/>
      <c r="HN3" s="433"/>
      <c r="HO3" s="433"/>
      <c r="HP3" s="433"/>
      <c r="HQ3" s="433"/>
      <c r="HR3" s="433"/>
      <c r="HS3" s="433"/>
      <c r="HT3" s="433"/>
      <c r="HU3" s="433"/>
      <c r="HV3" s="433"/>
      <c r="HW3" s="433"/>
      <c r="HX3" s="433"/>
      <c r="HY3" s="433"/>
      <c r="HZ3" s="433"/>
      <c r="IA3" s="433"/>
      <c r="IB3" s="433"/>
      <c r="IC3" s="433"/>
      <c r="ID3" s="433"/>
      <c r="IE3" s="433"/>
      <c r="IF3" s="433"/>
      <c r="IG3" s="433"/>
      <c r="IH3" s="433"/>
      <c r="II3" s="433"/>
      <c r="IJ3" s="433"/>
      <c r="IK3" s="433"/>
      <c r="IL3" s="433"/>
      <c r="IM3" s="433"/>
      <c r="IN3" s="433"/>
      <c r="IO3" s="433"/>
      <c r="IP3" s="433"/>
      <c r="IQ3" s="433"/>
      <c r="IR3" s="433"/>
      <c r="IS3" s="433"/>
      <c r="IT3" s="433"/>
      <c r="IU3" s="433"/>
      <c r="IV3" s="433"/>
    </row>
    <row r="4" spans="1:256" ht="24.75" customHeight="1">
      <c r="A4" s="748" t="s">
        <v>144</v>
      </c>
      <c r="B4" s="748"/>
      <c r="C4" s="451" t="s">
        <v>3</v>
      </c>
      <c r="D4" s="451" t="s">
        <v>4</v>
      </c>
      <c r="E4" s="451" t="s">
        <v>5</v>
      </c>
      <c r="F4" s="451" t="s">
        <v>17</v>
      </c>
      <c r="G4" s="452"/>
      <c r="H4" s="452"/>
      <c r="I4" s="453"/>
      <c r="J4" s="453"/>
      <c r="K4" s="453"/>
      <c r="L4" s="453"/>
      <c r="M4" s="453"/>
      <c r="N4" s="453"/>
      <c r="O4" s="453"/>
      <c r="P4" s="453"/>
      <c r="Q4" s="453"/>
      <c r="R4" s="453"/>
      <c r="S4" s="453"/>
      <c r="T4" s="453"/>
      <c r="U4" s="453"/>
      <c r="V4" s="453"/>
      <c r="W4" s="453"/>
      <c r="X4" s="453"/>
      <c r="Y4" s="453"/>
      <c r="Z4" s="453"/>
      <c r="AA4" s="453"/>
      <c r="AB4" s="453"/>
      <c r="AC4" s="453"/>
      <c r="AD4" s="453"/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3"/>
      <c r="AQ4" s="453"/>
      <c r="AR4" s="453"/>
      <c r="AS4" s="453"/>
      <c r="AT4" s="453"/>
      <c r="AU4" s="453"/>
      <c r="AV4" s="453"/>
      <c r="AW4" s="453"/>
      <c r="AX4" s="453"/>
      <c r="AY4" s="453"/>
      <c r="AZ4" s="453"/>
      <c r="BA4" s="453"/>
      <c r="BB4" s="453"/>
      <c r="BC4" s="453"/>
      <c r="BD4" s="453"/>
      <c r="BE4" s="453"/>
      <c r="BF4" s="453"/>
      <c r="BG4" s="453"/>
      <c r="BH4" s="453"/>
      <c r="BI4" s="453"/>
      <c r="BJ4" s="453"/>
      <c r="BK4" s="453"/>
      <c r="BL4" s="453"/>
      <c r="BM4" s="453"/>
      <c r="BN4" s="453"/>
      <c r="BO4" s="453"/>
      <c r="BP4" s="453"/>
      <c r="BQ4" s="453"/>
      <c r="BR4" s="453"/>
      <c r="BS4" s="453"/>
      <c r="BT4" s="453"/>
      <c r="BU4" s="453"/>
      <c r="BV4" s="453"/>
      <c r="BW4" s="453"/>
      <c r="BX4" s="453"/>
      <c r="BY4" s="453"/>
      <c r="BZ4" s="453"/>
      <c r="CA4" s="453"/>
      <c r="CB4" s="453"/>
      <c r="CC4" s="453"/>
      <c r="CD4" s="453"/>
      <c r="CE4" s="453"/>
      <c r="CF4" s="453"/>
      <c r="CG4" s="453"/>
      <c r="CH4" s="453"/>
      <c r="CI4" s="453"/>
      <c r="CJ4" s="453"/>
      <c r="CK4" s="453"/>
      <c r="CL4" s="453"/>
      <c r="CM4" s="453"/>
      <c r="CN4" s="453"/>
      <c r="CO4" s="453"/>
      <c r="CP4" s="453"/>
      <c r="CQ4" s="453"/>
      <c r="CR4" s="453"/>
      <c r="CS4" s="453"/>
      <c r="CT4" s="453"/>
      <c r="CU4" s="453"/>
      <c r="CV4" s="453"/>
      <c r="CW4" s="453"/>
      <c r="CX4" s="453"/>
      <c r="CY4" s="453"/>
      <c r="CZ4" s="453"/>
      <c r="DA4" s="453"/>
      <c r="DB4" s="453"/>
      <c r="DC4" s="453"/>
      <c r="DD4" s="453"/>
      <c r="DE4" s="453"/>
      <c r="DF4" s="453"/>
      <c r="DG4" s="453"/>
      <c r="DH4" s="453"/>
      <c r="DI4" s="453"/>
      <c r="DJ4" s="453"/>
      <c r="DK4" s="453"/>
      <c r="DL4" s="453"/>
      <c r="DM4" s="453"/>
      <c r="DN4" s="453"/>
      <c r="DO4" s="453"/>
      <c r="DP4" s="453"/>
      <c r="DQ4" s="453"/>
      <c r="DR4" s="453"/>
      <c r="DS4" s="453"/>
      <c r="DT4" s="453"/>
      <c r="DU4" s="453"/>
      <c r="DV4" s="453"/>
      <c r="DW4" s="453"/>
      <c r="DX4" s="453"/>
      <c r="DY4" s="453"/>
      <c r="DZ4" s="453"/>
      <c r="EA4" s="453"/>
      <c r="EB4" s="453"/>
      <c r="EC4" s="453"/>
      <c r="ED4" s="453"/>
      <c r="EE4" s="453"/>
      <c r="EF4" s="453"/>
      <c r="EG4" s="453"/>
      <c r="EH4" s="453"/>
      <c r="EI4" s="453"/>
      <c r="EJ4" s="453"/>
      <c r="EK4" s="453"/>
      <c r="EL4" s="453"/>
      <c r="EM4" s="453"/>
      <c r="EN4" s="453"/>
      <c r="EO4" s="453"/>
      <c r="EP4" s="453"/>
      <c r="EQ4" s="453"/>
      <c r="ER4" s="453"/>
      <c r="ES4" s="453"/>
      <c r="ET4" s="453"/>
      <c r="EU4" s="453"/>
      <c r="EV4" s="453"/>
      <c r="EW4" s="453"/>
      <c r="EX4" s="453"/>
      <c r="EY4" s="453"/>
      <c r="EZ4" s="453"/>
      <c r="FA4" s="453"/>
      <c r="FB4" s="453"/>
      <c r="FC4" s="453"/>
      <c r="FD4" s="453"/>
      <c r="FE4" s="453"/>
      <c r="FF4" s="453"/>
      <c r="FG4" s="453"/>
      <c r="FH4" s="453"/>
      <c r="FI4" s="453"/>
      <c r="FJ4" s="453"/>
      <c r="FK4" s="453"/>
      <c r="FL4" s="453"/>
      <c r="FM4" s="453"/>
      <c r="FN4" s="453"/>
      <c r="FO4" s="453"/>
      <c r="FP4" s="453"/>
      <c r="FQ4" s="453"/>
      <c r="FR4" s="453"/>
      <c r="FS4" s="453"/>
      <c r="FT4" s="453"/>
      <c r="FU4" s="453"/>
      <c r="FV4" s="453"/>
      <c r="FW4" s="453"/>
      <c r="FX4" s="453"/>
      <c r="FY4" s="453"/>
      <c r="FZ4" s="453"/>
      <c r="GA4" s="453"/>
      <c r="GB4" s="453"/>
      <c r="GC4" s="453"/>
      <c r="GD4" s="453"/>
      <c r="GE4" s="453"/>
      <c r="GF4" s="453"/>
      <c r="GG4" s="453"/>
      <c r="GH4" s="453"/>
      <c r="GI4" s="453"/>
      <c r="GJ4" s="453"/>
      <c r="GK4" s="453"/>
      <c r="GL4" s="453"/>
      <c r="GM4" s="453"/>
      <c r="GN4" s="453"/>
      <c r="GO4" s="453"/>
      <c r="GP4" s="453"/>
      <c r="GQ4" s="453"/>
      <c r="GR4" s="453"/>
      <c r="GS4" s="453"/>
      <c r="GT4" s="453"/>
      <c r="GU4" s="453"/>
      <c r="GV4" s="453"/>
      <c r="GW4" s="453"/>
      <c r="GX4" s="453"/>
      <c r="GY4" s="453"/>
      <c r="GZ4" s="453"/>
      <c r="HA4" s="453"/>
      <c r="HB4" s="453"/>
      <c r="HC4" s="453"/>
      <c r="HD4" s="453"/>
      <c r="HE4" s="453"/>
      <c r="HF4" s="453"/>
      <c r="HG4" s="453"/>
      <c r="HH4" s="453"/>
      <c r="HI4" s="453"/>
      <c r="HJ4" s="453"/>
      <c r="HK4" s="453"/>
      <c r="HL4" s="453"/>
      <c r="HM4" s="453"/>
      <c r="HN4" s="453"/>
      <c r="HO4" s="453"/>
      <c r="HP4" s="453"/>
      <c r="HQ4" s="453"/>
      <c r="HR4" s="453"/>
      <c r="HS4" s="453"/>
      <c r="HT4" s="453"/>
      <c r="HU4" s="453"/>
      <c r="HV4" s="453"/>
      <c r="HW4" s="453"/>
      <c r="HX4" s="453"/>
      <c r="HY4" s="453"/>
      <c r="HZ4" s="453"/>
      <c r="IA4" s="453"/>
      <c r="IB4" s="453"/>
      <c r="IC4" s="453"/>
      <c r="ID4" s="453"/>
      <c r="IE4" s="453"/>
      <c r="IF4" s="453"/>
      <c r="IG4" s="453"/>
      <c r="IH4" s="453"/>
      <c r="II4" s="453"/>
      <c r="IJ4" s="453"/>
      <c r="IK4" s="453"/>
      <c r="IL4" s="453"/>
      <c r="IM4" s="453"/>
      <c r="IN4" s="453"/>
      <c r="IO4" s="453"/>
      <c r="IP4" s="453"/>
      <c r="IQ4" s="453"/>
      <c r="IR4" s="453"/>
      <c r="IS4" s="453"/>
      <c r="IT4" s="453"/>
      <c r="IU4" s="453"/>
      <c r="IV4" s="453"/>
    </row>
    <row r="5" spans="1:256" ht="24.75" customHeight="1">
      <c r="A5" s="454" t="s">
        <v>263</v>
      </c>
      <c r="B5" s="455" t="s">
        <v>92</v>
      </c>
      <c r="C5" s="443">
        <v>280501791.38</v>
      </c>
      <c r="D5" s="443">
        <v>202737113.82</v>
      </c>
      <c r="E5" s="443">
        <v>33820207.78818754</v>
      </c>
      <c r="F5" s="444">
        <v>517059112.98818755</v>
      </c>
      <c r="G5" s="433"/>
      <c r="H5" s="433"/>
      <c r="I5" s="433"/>
      <c r="J5" s="433"/>
      <c r="K5" s="433"/>
      <c r="L5" s="433"/>
      <c r="M5" s="433"/>
      <c r="N5" s="433"/>
      <c r="O5" s="433"/>
      <c r="P5" s="433"/>
      <c r="Q5" s="433"/>
      <c r="R5" s="433"/>
      <c r="S5" s="433"/>
      <c r="T5" s="433"/>
      <c r="U5" s="433"/>
      <c r="V5" s="433"/>
      <c r="W5" s="433"/>
      <c r="X5" s="433"/>
      <c r="Y5" s="433"/>
      <c r="Z5" s="433"/>
      <c r="AA5" s="433"/>
      <c r="AB5" s="433"/>
      <c r="AC5" s="433"/>
      <c r="AD5" s="433"/>
      <c r="AE5" s="433"/>
      <c r="AF5" s="433"/>
      <c r="AG5" s="433"/>
      <c r="AH5" s="433"/>
      <c r="AI5" s="433"/>
      <c r="AJ5" s="433"/>
      <c r="AK5" s="433"/>
      <c r="AL5" s="433"/>
      <c r="AM5" s="433"/>
      <c r="AN5" s="433"/>
      <c r="AO5" s="433"/>
      <c r="AP5" s="433"/>
      <c r="AQ5" s="433"/>
      <c r="AR5" s="433"/>
      <c r="AS5" s="433"/>
      <c r="AT5" s="433"/>
      <c r="AU5" s="433"/>
      <c r="AV5" s="433"/>
      <c r="AW5" s="433"/>
      <c r="AX5" s="433"/>
      <c r="AY5" s="433"/>
      <c r="AZ5" s="433"/>
      <c r="BA5" s="433"/>
      <c r="BB5" s="433"/>
      <c r="BC5" s="433"/>
      <c r="BD5" s="433"/>
      <c r="BE5" s="433"/>
      <c r="BF5" s="433"/>
      <c r="BG5" s="433"/>
      <c r="BH5" s="433"/>
      <c r="BI5" s="433"/>
      <c r="BJ5" s="433"/>
      <c r="BK5" s="433"/>
      <c r="BL5" s="433"/>
      <c r="BM5" s="433"/>
      <c r="BN5" s="433"/>
      <c r="BO5" s="433"/>
      <c r="BP5" s="433"/>
      <c r="BQ5" s="433"/>
      <c r="BR5" s="433"/>
      <c r="BS5" s="433"/>
      <c r="BT5" s="433"/>
      <c r="BU5" s="433"/>
      <c r="BV5" s="433"/>
      <c r="BW5" s="433"/>
      <c r="BX5" s="433"/>
      <c r="BY5" s="433"/>
      <c r="BZ5" s="433"/>
      <c r="CA5" s="433"/>
      <c r="CB5" s="433"/>
      <c r="CC5" s="433"/>
      <c r="CD5" s="433"/>
      <c r="CE5" s="433"/>
      <c r="CF5" s="433"/>
      <c r="CG5" s="433"/>
      <c r="CH5" s="433"/>
      <c r="CI5" s="433"/>
      <c r="CJ5" s="433"/>
      <c r="CK5" s="433"/>
      <c r="CL5" s="433"/>
      <c r="CM5" s="433"/>
      <c r="CN5" s="433"/>
      <c r="CO5" s="433"/>
      <c r="CP5" s="433"/>
      <c r="CQ5" s="433"/>
      <c r="CR5" s="433"/>
      <c r="CS5" s="433"/>
      <c r="CT5" s="433"/>
      <c r="CU5" s="433"/>
      <c r="CV5" s="433"/>
      <c r="CW5" s="433"/>
      <c r="CX5" s="433"/>
      <c r="CY5" s="433"/>
      <c r="CZ5" s="433"/>
      <c r="DA5" s="433"/>
      <c r="DB5" s="433"/>
      <c r="DC5" s="433"/>
      <c r="DD5" s="433"/>
      <c r="DE5" s="433"/>
      <c r="DF5" s="433"/>
      <c r="DG5" s="433"/>
      <c r="DH5" s="433"/>
      <c r="DI5" s="433"/>
      <c r="DJ5" s="433"/>
      <c r="DK5" s="433"/>
      <c r="DL5" s="433"/>
      <c r="DM5" s="433"/>
      <c r="DN5" s="433"/>
      <c r="DO5" s="433"/>
      <c r="DP5" s="433"/>
      <c r="DQ5" s="433"/>
      <c r="DR5" s="433"/>
      <c r="DS5" s="433"/>
      <c r="DT5" s="433"/>
      <c r="DU5" s="433"/>
      <c r="DV5" s="433"/>
      <c r="DW5" s="433"/>
      <c r="DX5" s="433"/>
      <c r="DY5" s="433"/>
      <c r="DZ5" s="433"/>
      <c r="EA5" s="433"/>
      <c r="EB5" s="433"/>
      <c r="EC5" s="433"/>
      <c r="ED5" s="433"/>
      <c r="EE5" s="433"/>
      <c r="EF5" s="433"/>
      <c r="EG5" s="433"/>
      <c r="EH5" s="433"/>
      <c r="EI5" s="433"/>
      <c r="EJ5" s="433"/>
      <c r="EK5" s="433"/>
      <c r="EL5" s="433"/>
      <c r="EM5" s="433"/>
      <c r="EN5" s="433"/>
      <c r="EO5" s="433"/>
      <c r="EP5" s="433"/>
      <c r="EQ5" s="433"/>
      <c r="ER5" s="433"/>
      <c r="ES5" s="433"/>
      <c r="ET5" s="433"/>
      <c r="EU5" s="433"/>
      <c r="EV5" s="433"/>
      <c r="EW5" s="433"/>
      <c r="EX5" s="433"/>
      <c r="EY5" s="433"/>
      <c r="EZ5" s="433"/>
      <c r="FA5" s="433"/>
      <c r="FB5" s="433"/>
      <c r="FC5" s="433"/>
      <c r="FD5" s="433"/>
      <c r="FE5" s="433"/>
      <c r="FF5" s="433"/>
      <c r="FG5" s="433"/>
      <c r="FH5" s="433"/>
      <c r="FI5" s="433"/>
      <c r="FJ5" s="433"/>
      <c r="FK5" s="433"/>
      <c r="FL5" s="433"/>
      <c r="FM5" s="433"/>
      <c r="FN5" s="433"/>
      <c r="FO5" s="433"/>
      <c r="FP5" s="433"/>
      <c r="FQ5" s="433"/>
      <c r="FR5" s="433"/>
      <c r="FS5" s="433"/>
      <c r="FT5" s="433"/>
      <c r="FU5" s="433"/>
      <c r="FV5" s="433"/>
      <c r="FW5" s="433"/>
      <c r="FX5" s="433"/>
      <c r="FY5" s="433"/>
      <c r="FZ5" s="433"/>
      <c r="GA5" s="433"/>
      <c r="GB5" s="433"/>
      <c r="GC5" s="433"/>
      <c r="GD5" s="433"/>
      <c r="GE5" s="433"/>
      <c r="GF5" s="433"/>
      <c r="GG5" s="433"/>
      <c r="GH5" s="433"/>
      <c r="GI5" s="433"/>
      <c r="GJ5" s="433"/>
      <c r="GK5" s="433"/>
      <c r="GL5" s="433"/>
      <c r="GM5" s="433"/>
      <c r="GN5" s="433"/>
      <c r="GO5" s="433"/>
      <c r="GP5" s="433"/>
      <c r="GQ5" s="433"/>
      <c r="GR5" s="433"/>
      <c r="GS5" s="433"/>
      <c r="GT5" s="433"/>
      <c r="GU5" s="433"/>
      <c r="GV5" s="433"/>
      <c r="GW5" s="433"/>
      <c r="GX5" s="433"/>
      <c r="GY5" s="433"/>
      <c r="GZ5" s="433"/>
      <c r="HA5" s="433"/>
      <c r="HB5" s="433"/>
      <c r="HC5" s="433"/>
      <c r="HD5" s="433"/>
      <c r="HE5" s="433"/>
      <c r="HF5" s="433"/>
      <c r="HG5" s="433"/>
      <c r="HH5" s="433"/>
      <c r="HI5" s="433"/>
      <c r="HJ5" s="433"/>
      <c r="HK5" s="433"/>
      <c r="HL5" s="433"/>
      <c r="HM5" s="433"/>
      <c r="HN5" s="433"/>
      <c r="HO5" s="433"/>
      <c r="HP5" s="433"/>
      <c r="HQ5" s="433"/>
      <c r="HR5" s="433"/>
      <c r="HS5" s="433"/>
      <c r="HT5" s="433"/>
      <c r="HU5" s="433"/>
      <c r="HV5" s="433"/>
      <c r="HW5" s="433"/>
      <c r="HX5" s="433"/>
      <c r="HY5" s="433"/>
      <c r="HZ5" s="433"/>
      <c r="IA5" s="433"/>
      <c r="IB5" s="433"/>
      <c r="IC5" s="433"/>
      <c r="ID5" s="433"/>
      <c r="IE5" s="433"/>
      <c r="IF5" s="433"/>
      <c r="IG5" s="433"/>
      <c r="IH5" s="433"/>
      <c r="II5" s="433"/>
      <c r="IJ5" s="433"/>
      <c r="IK5" s="433"/>
      <c r="IL5" s="433"/>
      <c r="IM5" s="433"/>
      <c r="IN5" s="433"/>
      <c r="IO5" s="433"/>
      <c r="IP5" s="433"/>
      <c r="IQ5" s="433"/>
      <c r="IR5" s="433"/>
      <c r="IS5" s="433"/>
      <c r="IT5" s="433"/>
      <c r="IU5" s="433"/>
      <c r="IV5" s="433"/>
    </row>
    <row r="6" spans="1:256" ht="24.75" customHeight="1">
      <c r="A6" s="456" t="s">
        <v>264</v>
      </c>
      <c r="B6" s="457" t="s">
        <v>265</v>
      </c>
      <c r="C6" s="445">
        <v>1963600.6</v>
      </c>
      <c r="D6" s="445">
        <v>7901284.07</v>
      </c>
      <c r="E6" s="445">
        <v>0</v>
      </c>
      <c r="F6" s="446">
        <v>9864884.67</v>
      </c>
      <c r="G6" s="433"/>
      <c r="H6" s="433"/>
      <c r="I6" s="433"/>
      <c r="J6" s="433"/>
      <c r="K6" s="433"/>
      <c r="L6" s="433"/>
      <c r="M6" s="433"/>
      <c r="N6" s="433"/>
      <c r="O6" s="433"/>
      <c r="P6" s="433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433"/>
      <c r="AE6" s="433"/>
      <c r="AF6" s="433"/>
      <c r="AG6" s="433"/>
      <c r="AH6" s="433"/>
      <c r="AI6" s="433"/>
      <c r="AJ6" s="433"/>
      <c r="AK6" s="433"/>
      <c r="AL6" s="433"/>
      <c r="AM6" s="433"/>
      <c r="AN6" s="433"/>
      <c r="AO6" s="433"/>
      <c r="AP6" s="433"/>
      <c r="AQ6" s="433"/>
      <c r="AR6" s="433"/>
      <c r="AS6" s="433"/>
      <c r="AT6" s="433"/>
      <c r="AU6" s="433"/>
      <c r="AV6" s="433"/>
      <c r="AW6" s="433"/>
      <c r="AX6" s="433"/>
      <c r="AY6" s="433"/>
      <c r="AZ6" s="433"/>
      <c r="BA6" s="433"/>
      <c r="BB6" s="433"/>
      <c r="BC6" s="433"/>
      <c r="BD6" s="433"/>
      <c r="BE6" s="433"/>
      <c r="BF6" s="433"/>
      <c r="BG6" s="433"/>
      <c r="BH6" s="433"/>
      <c r="BI6" s="433"/>
      <c r="BJ6" s="433"/>
      <c r="BK6" s="433"/>
      <c r="BL6" s="433"/>
      <c r="BM6" s="433"/>
      <c r="BN6" s="433"/>
      <c r="BO6" s="433"/>
      <c r="BP6" s="433"/>
      <c r="BQ6" s="433"/>
      <c r="BR6" s="433"/>
      <c r="BS6" s="433"/>
      <c r="BT6" s="433"/>
      <c r="BU6" s="433"/>
      <c r="BV6" s="433"/>
      <c r="BW6" s="433"/>
      <c r="BX6" s="433"/>
      <c r="BY6" s="433"/>
      <c r="BZ6" s="433"/>
      <c r="CA6" s="433"/>
      <c r="CB6" s="433"/>
      <c r="CC6" s="433"/>
      <c r="CD6" s="433"/>
      <c r="CE6" s="433"/>
      <c r="CF6" s="433"/>
      <c r="CG6" s="433"/>
      <c r="CH6" s="433"/>
      <c r="CI6" s="433"/>
      <c r="CJ6" s="433"/>
      <c r="CK6" s="433"/>
      <c r="CL6" s="433"/>
      <c r="CM6" s="433"/>
      <c r="CN6" s="433"/>
      <c r="CO6" s="433"/>
      <c r="CP6" s="433"/>
      <c r="CQ6" s="433"/>
      <c r="CR6" s="433"/>
      <c r="CS6" s="433"/>
      <c r="CT6" s="433"/>
      <c r="CU6" s="433"/>
      <c r="CV6" s="433"/>
      <c r="CW6" s="433"/>
      <c r="CX6" s="433"/>
      <c r="CY6" s="433"/>
      <c r="CZ6" s="433"/>
      <c r="DA6" s="433"/>
      <c r="DB6" s="433"/>
      <c r="DC6" s="433"/>
      <c r="DD6" s="433"/>
      <c r="DE6" s="433"/>
      <c r="DF6" s="433"/>
      <c r="DG6" s="433"/>
      <c r="DH6" s="433"/>
      <c r="DI6" s="433"/>
      <c r="DJ6" s="433"/>
      <c r="DK6" s="433"/>
      <c r="DL6" s="433"/>
      <c r="DM6" s="433"/>
      <c r="DN6" s="433"/>
      <c r="DO6" s="433"/>
      <c r="DP6" s="433"/>
      <c r="DQ6" s="433"/>
      <c r="DR6" s="433"/>
      <c r="DS6" s="433"/>
      <c r="DT6" s="433"/>
      <c r="DU6" s="433"/>
      <c r="DV6" s="433"/>
      <c r="DW6" s="433"/>
      <c r="DX6" s="433"/>
      <c r="DY6" s="433"/>
      <c r="DZ6" s="433"/>
      <c r="EA6" s="433"/>
      <c r="EB6" s="433"/>
      <c r="EC6" s="433"/>
      <c r="ED6" s="433"/>
      <c r="EE6" s="433"/>
      <c r="EF6" s="433"/>
      <c r="EG6" s="433"/>
      <c r="EH6" s="433"/>
      <c r="EI6" s="433"/>
      <c r="EJ6" s="433"/>
      <c r="EK6" s="433"/>
      <c r="EL6" s="433"/>
      <c r="EM6" s="433"/>
      <c r="EN6" s="433"/>
      <c r="EO6" s="433"/>
      <c r="EP6" s="433"/>
      <c r="EQ6" s="433"/>
      <c r="ER6" s="433"/>
      <c r="ES6" s="433"/>
      <c r="ET6" s="433"/>
      <c r="EU6" s="433"/>
      <c r="EV6" s="433"/>
      <c r="EW6" s="433"/>
      <c r="EX6" s="433"/>
      <c r="EY6" s="433"/>
      <c r="EZ6" s="433"/>
      <c r="FA6" s="433"/>
      <c r="FB6" s="433"/>
      <c r="FC6" s="433"/>
      <c r="FD6" s="433"/>
      <c r="FE6" s="433"/>
      <c r="FF6" s="433"/>
      <c r="FG6" s="433"/>
      <c r="FH6" s="433"/>
      <c r="FI6" s="433"/>
      <c r="FJ6" s="433"/>
      <c r="FK6" s="433"/>
      <c r="FL6" s="433"/>
      <c r="FM6" s="433"/>
      <c r="FN6" s="433"/>
      <c r="FO6" s="433"/>
      <c r="FP6" s="433"/>
      <c r="FQ6" s="433"/>
      <c r="FR6" s="433"/>
      <c r="FS6" s="433"/>
      <c r="FT6" s="433"/>
      <c r="FU6" s="433"/>
      <c r="FV6" s="433"/>
      <c r="FW6" s="433"/>
      <c r="FX6" s="433"/>
      <c r="FY6" s="433"/>
      <c r="FZ6" s="433"/>
      <c r="GA6" s="433"/>
      <c r="GB6" s="433"/>
      <c r="GC6" s="433"/>
      <c r="GD6" s="433"/>
      <c r="GE6" s="433"/>
      <c r="GF6" s="433"/>
      <c r="GG6" s="433"/>
      <c r="GH6" s="433"/>
      <c r="GI6" s="433"/>
      <c r="GJ6" s="433"/>
      <c r="GK6" s="433"/>
      <c r="GL6" s="433"/>
      <c r="GM6" s="433"/>
      <c r="GN6" s="433"/>
      <c r="GO6" s="433"/>
      <c r="GP6" s="433"/>
      <c r="GQ6" s="433"/>
      <c r="GR6" s="433"/>
      <c r="GS6" s="433"/>
      <c r="GT6" s="433"/>
      <c r="GU6" s="433"/>
      <c r="GV6" s="433"/>
      <c r="GW6" s="433"/>
      <c r="GX6" s="433"/>
      <c r="GY6" s="433"/>
      <c r="GZ6" s="433"/>
      <c r="HA6" s="433"/>
      <c r="HB6" s="433"/>
      <c r="HC6" s="433"/>
      <c r="HD6" s="433"/>
      <c r="HE6" s="433"/>
      <c r="HF6" s="433"/>
      <c r="HG6" s="433"/>
      <c r="HH6" s="433"/>
      <c r="HI6" s="433"/>
      <c r="HJ6" s="433"/>
      <c r="HK6" s="433"/>
      <c r="HL6" s="433"/>
      <c r="HM6" s="433"/>
      <c r="HN6" s="433"/>
      <c r="HO6" s="433"/>
      <c r="HP6" s="433"/>
      <c r="HQ6" s="433"/>
      <c r="HR6" s="433"/>
      <c r="HS6" s="433"/>
      <c r="HT6" s="433"/>
      <c r="HU6" s="433"/>
      <c r="HV6" s="433"/>
      <c r="HW6" s="433"/>
      <c r="HX6" s="433"/>
      <c r="HY6" s="433"/>
      <c r="HZ6" s="433"/>
      <c r="IA6" s="433"/>
      <c r="IB6" s="433"/>
      <c r="IC6" s="433"/>
      <c r="ID6" s="433"/>
      <c r="IE6" s="433"/>
      <c r="IF6" s="433"/>
      <c r="IG6" s="433"/>
      <c r="IH6" s="433"/>
      <c r="II6" s="433"/>
      <c r="IJ6" s="433"/>
      <c r="IK6" s="433"/>
      <c r="IL6" s="433"/>
      <c r="IM6" s="433"/>
      <c r="IN6" s="433"/>
      <c r="IO6" s="433"/>
      <c r="IP6" s="433"/>
      <c r="IQ6" s="433"/>
      <c r="IR6" s="433"/>
      <c r="IS6" s="433"/>
      <c r="IT6" s="433"/>
      <c r="IU6" s="433"/>
      <c r="IV6" s="433"/>
    </row>
    <row r="7" spans="1:256" s="338" customFormat="1" ht="24.75" customHeight="1">
      <c r="A7" s="458" t="s">
        <v>266</v>
      </c>
      <c r="B7" s="459" t="s">
        <v>93</v>
      </c>
      <c r="C7" s="445">
        <v>125880.1</v>
      </c>
      <c r="D7" s="445">
        <v>38335</v>
      </c>
      <c r="E7" s="445">
        <v>0</v>
      </c>
      <c r="F7" s="446">
        <v>164215.1</v>
      </c>
      <c r="G7" s="460"/>
      <c r="H7" s="460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1"/>
      <c r="AF7" s="461"/>
      <c r="AG7" s="461"/>
      <c r="AH7" s="461"/>
      <c r="AI7" s="461"/>
      <c r="AJ7" s="461"/>
      <c r="AK7" s="461"/>
      <c r="AL7" s="461"/>
      <c r="AM7" s="461"/>
      <c r="AN7" s="461"/>
      <c r="AO7" s="461"/>
      <c r="AP7" s="461"/>
      <c r="AQ7" s="461"/>
      <c r="AR7" s="461"/>
      <c r="AS7" s="461"/>
      <c r="AT7" s="461"/>
      <c r="AU7" s="461"/>
      <c r="AV7" s="461"/>
      <c r="AW7" s="461"/>
      <c r="AX7" s="461"/>
      <c r="AY7" s="461"/>
      <c r="AZ7" s="461"/>
      <c r="BA7" s="461"/>
      <c r="BB7" s="461"/>
      <c r="BC7" s="461"/>
      <c r="BD7" s="461"/>
      <c r="BE7" s="461"/>
      <c r="BF7" s="461"/>
      <c r="BG7" s="461"/>
      <c r="BH7" s="461"/>
      <c r="BI7" s="461"/>
      <c r="BJ7" s="461"/>
      <c r="BK7" s="461"/>
      <c r="BL7" s="461"/>
      <c r="BM7" s="461"/>
      <c r="BN7" s="461"/>
      <c r="BO7" s="461"/>
      <c r="BP7" s="461"/>
      <c r="BQ7" s="461"/>
      <c r="BR7" s="461"/>
      <c r="BS7" s="461"/>
      <c r="BT7" s="461"/>
      <c r="BU7" s="461"/>
      <c r="BV7" s="461"/>
      <c r="BW7" s="461"/>
      <c r="BX7" s="461"/>
      <c r="BY7" s="461"/>
      <c r="BZ7" s="461"/>
      <c r="CA7" s="461"/>
      <c r="CB7" s="461"/>
      <c r="CC7" s="461"/>
      <c r="CD7" s="461"/>
      <c r="CE7" s="461"/>
      <c r="CF7" s="461"/>
      <c r="CG7" s="461"/>
      <c r="CH7" s="461"/>
      <c r="CI7" s="461"/>
      <c r="CJ7" s="461"/>
      <c r="CK7" s="461"/>
      <c r="CL7" s="461"/>
      <c r="CM7" s="461"/>
      <c r="CN7" s="461"/>
      <c r="CO7" s="461"/>
      <c r="CP7" s="461"/>
      <c r="CQ7" s="461"/>
      <c r="CR7" s="461"/>
      <c r="CS7" s="461"/>
      <c r="CT7" s="461"/>
      <c r="CU7" s="461"/>
      <c r="CV7" s="461"/>
      <c r="CW7" s="461"/>
      <c r="CX7" s="461"/>
      <c r="CY7" s="461"/>
      <c r="CZ7" s="461"/>
      <c r="DA7" s="461"/>
      <c r="DB7" s="461"/>
      <c r="DC7" s="461"/>
      <c r="DD7" s="461"/>
      <c r="DE7" s="461"/>
      <c r="DF7" s="461"/>
      <c r="DG7" s="461"/>
      <c r="DH7" s="461"/>
      <c r="DI7" s="461"/>
      <c r="DJ7" s="461"/>
      <c r="DK7" s="461"/>
      <c r="DL7" s="461"/>
      <c r="DM7" s="461"/>
      <c r="DN7" s="461"/>
      <c r="DO7" s="461"/>
      <c r="DP7" s="461"/>
      <c r="DQ7" s="461"/>
      <c r="DR7" s="461"/>
      <c r="DS7" s="461"/>
      <c r="DT7" s="461"/>
      <c r="DU7" s="461"/>
      <c r="DV7" s="461"/>
      <c r="DW7" s="461"/>
      <c r="DX7" s="461"/>
      <c r="DY7" s="461"/>
      <c r="DZ7" s="461"/>
      <c r="EA7" s="461"/>
      <c r="EB7" s="461"/>
      <c r="EC7" s="461"/>
      <c r="ED7" s="461"/>
      <c r="EE7" s="461"/>
      <c r="EF7" s="461"/>
      <c r="EG7" s="461"/>
      <c r="EH7" s="461"/>
      <c r="EI7" s="461"/>
      <c r="EJ7" s="461"/>
      <c r="EK7" s="461"/>
      <c r="EL7" s="461"/>
      <c r="EM7" s="461"/>
      <c r="EN7" s="461"/>
      <c r="EO7" s="461"/>
      <c r="EP7" s="461"/>
      <c r="EQ7" s="461"/>
      <c r="ER7" s="461"/>
      <c r="ES7" s="461"/>
      <c r="ET7" s="461"/>
      <c r="EU7" s="461"/>
      <c r="EV7" s="461"/>
      <c r="EW7" s="461"/>
      <c r="EX7" s="461"/>
      <c r="EY7" s="461"/>
      <c r="EZ7" s="461"/>
      <c r="FA7" s="461"/>
      <c r="FB7" s="461"/>
      <c r="FC7" s="461"/>
      <c r="FD7" s="461"/>
      <c r="FE7" s="461"/>
      <c r="FF7" s="461"/>
      <c r="FG7" s="461"/>
      <c r="FH7" s="461"/>
      <c r="FI7" s="461"/>
      <c r="FJ7" s="461"/>
      <c r="FK7" s="461"/>
      <c r="FL7" s="461"/>
      <c r="FM7" s="461"/>
      <c r="FN7" s="461"/>
      <c r="FO7" s="461"/>
      <c r="FP7" s="461"/>
      <c r="FQ7" s="461"/>
      <c r="FR7" s="461"/>
      <c r="FS7" s="461"/>
      <c r="FT7" s="461"/>
      <c r="FU7" s="461"/>
      <c r="FV7" s="461"/>
      <c r="FW7" s="461"/>
      <c r="FX7" s="461"/>
      <c r="FY7" s="461"/>
      <c r="FZ7" s="461"/>
      <c r="GA7" s="461"/>
      <c r="GB7" s="461"/>
      <c r="GC7" s="461"/>
      <c r="GD7" s="461"/>
      <c r="GE7" s="461"/>
      <c r="GF7" s="461"/>
      <c r="GG7" s="461"/>
      <c r="GH7" s="461"/>
      <c r="GI7" s="461"/>
      <c r="GJ7" s="461"/>
      <c r="GK7" s="461"/>
      <c r="GL7" s="461"/>
      <c r="GM7" s="461"/>
      <c r="GN7" s="461"/>
      <c r="GO7" s="461"/>
      <c r="GP7" s="461"/>
      <c r="GQ7" s="461"/>
      <c r="GR7" s="461"/>
      <c r="GS7" s="461"/>
      <c r="GT7" s="461"/>
      <c r="GU7" s="461"/>
      <c r="GV7" s="461"/>
      <c r="GW7" s="461"/>
      <c r="GX7" s="461"/>
      <c r="GY7" s="461"/>
      <c r="GZ7" s="461"/>
      <c r="HA7" s="461"/>
      <c r="HB7" s="461"/>
      <c r="HC7" s="461"/>
      <c r="HD7" s="461"/>
      <c r="HE7" s="461"/>
      <c r="HF7" s="461"/>
      <c r="HG7" s="461"/>
      <c r="HH7" s="461"/>
      <c r="HI7" s="461"/>
      <c r="HJ7" s="461"/>
      <c r="HK7" s="461"/>
      <c r="HL7" s="461"/>
      <c r="HM7" s="461"/>
      <c r="HN7" s="461"/>
      <c r="HO7" s="461"/>
      <c r="HP7" s="461"/>
      <c r="HQ7" s="461"/>
      <c r="HR7" s="461"/>
      <c r="HS7" s="461"/>
      <c r="HT7" s="461"/>
      <c r="HU7" s="461"/>
      <c r="HV7" s="461"/>
      <c r="HW7" s="461"/>
      <c r="HX7" s="461"/>
      <c r="HY7" s="461"/>
      <c r="HZ7" s="461"/>
      <c r="IA7" s="461"/>
      <c r="IB7" s="461"/>
      <c r="IC7" s="461"/>
      <c r="ID7" s="461"/>
      <c r="IE7" s="461"/>
      <c r="IF7" s="461"/>
      <c r="IG7" s="461"/>
      <c r="IH7" s="461"/>
      <c r="II7" s="461"/>
      <c r="IJ7" s="461"/>
      <c r="IK7" s="461"/>
      <c r="IL7" s="461"/>
      <c r="IM7" s="461"/>
      <c r="IN7" s="461"/>
      <c r="IO7" s="461"/>
      <c r="IP7" s="461"/>
      <c r="IQ7" s="461"/>
      <c r="IR7" s="461"/>
      <c r="IS7" s="461"/>
      <c r="IT7" s="461"/>
      <c r="IU7" s="461"/>
      <c r="IV7" s="461"/>
    </row>
    <row r="8" spans="1:256" ht="24.75" customHeight="1">
      <c r="A8" s="456" t="s">
        <v>267</v>
      </c>
      <c r="B8" s="457" t="s">
        <v>268</v>
      </c>
      <c r="C8" s="447">
        <v>8689469.47</v>
      </c>
      <c r="D8" s="447">
        <v>994046959.5799999</v>
      </c>
      <c r="E8" s="447">
        <v>0</v>
      </c>
      <c r="F8" s="436">
        <v>1002736429.05</v>
      </c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  <c r="AH8" s="433"/>
      <c r="AI8" s="433"/>
      <c r="AJ8" s="433"/>
      <c r="AK8" s="433"/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3"/>
      <c r="BS8" s="433"/>
      <c r="BT8" s="433"/>
      <c r="BU8" s="433"/>
      <c r="BV8" s="433"/>
      <c r="BW8" s="433"/>
      <c r="BX8" s="433"/>
      <c r="BY8" s="433"/>
      <c r="BZ8" s="433"/>
      <c r="CA8" s="433"/>
      <c r="CB8" s="433"/>
      <c r="CC8" s="433"/>
      <c r="CD8" s="433"/>
      <c r="CE8" s="433"/>
      <c r="CF8" s="433"/>
      <c r="CG8" s="433"/>
      <c r="CH8" s="433"/>
      <c r="CI8" s="433"/>
      <c r="CJ8" s="433"/>
      <c r="CK8" s="433"/>
      <c r="CL8" s="433"/>
      <c r="CM8" s="433"/>
      <c r="CN8" s="433"/>
      <c r="CO8" s="433"/>
      <c r="CP8" s="433"/>
      <c r="CQ8" s="433"/>
      <c r="CR8" s="433"/>
      <c r="CS8" s="433"/>
      <c r="CT8" s="433"/>
      <c r="CU8" s="433"/>
      <c r="CV8" s="433"/>
      <c r="CW8" s="433"/>
      <c r="CX8" s="433"/>
      <c r="CY8" s="433"/>
      <c r="CZ8" s="433"/>
      <c r="DA8" s="433"/>
      <c r="DB8" s="433"/>
      <c r="DC8" s="433"/>
      <c r="DD8" s="433"/>
      <c r="DE8" s="433"/>
      <c r="DF8" s="433"/>
      <c r="DG8" s="433"/>
      <c r="DH8" s="433"/>
      <c r="DI8" s="433"/>
      <c r="DJ8" s="433"/>
      <c r="DK8" s="433"/>
      <c r="DL8" s="433"/>
      <c r="DM8" s="433"/>
      <c r="DN8" s="433"/>
      <c r="DO8" s="433"/>
      <c r="DP8" s="433"/>
      <c r="DQ8" s="433"/>
      <c r="DR8" s="433"/>
      <c r="DS8" s="433"/>
      <c r="DT8" s="433"/>
      <c r="DU8" s="433"/>
      <c r="DV8" s="433"/>
      <c r="DW8" s="433"/>
      <c r="DX8" s="433"/>
      <c r="DY8" s="433"/>
      <c r="DZ8" s="433"/>
      <c r="EA8" s="433"/>
      <c r="EB8" s="433"/>
      <c r="EC8" s="433"/>
      <c r="ED8" s="433"/>
      <c r="EE8" s="433"/>
      <c r="EF8" s="433"/>
      <c r="EG8" s="433"/>
      <c r="EH8" s="433"/>
      <c r="EI8" s="433"/>
      <c r="EJ8" s="433"/>
      <c r="EK8" s="433"/>
      <c r="EL8" s="433"/>
      <c r="EM8" s="433"/>
      <c r="EN8" s="433"/>
      <c r="EO8" s="433"/>
      <c r="EP8" s="433"/>
      <c r="EQ8" s="433"/>
      <c r="ER8" s="433"/>
      <c r="ES8" s="433"/>
      <c r="ET8" s="433"/>
      <c r="EU8" s="433"/>
      <c r="EV8" s="433"/>
      <c r="EW8" s="433"/>
      <c r="EX8" s="433"/>
      <c r="EY8" s="433"/>
      <c r="EZ8" s="433"/>
      <c r="FA8" s="433"/>
      <c r="FB8" s="433"/>
      <c r="FC8" s="433"/>
      <c r="FD8" s="433"/>
      <c r="FE8" s="433"/>
      <c r="FF8" s="433"/>
      <c r="FG8" s="433"/>
      <c r="FH8" s="433"/>
      <c r="FI8" s="433"/>
      <c r="FJ8" s="433"/>
      <c r="FK8" s="433"/>
      <c r="FL8" s="433"/>
      <c r="FM8" s="433"/>
      <c r="FN8" s="433"/>
      <c r="FO8" s="433"/>
      <c r="FP8" s="433"/>
      <c r="FQ8" s="433"/>
      <c r="FR8" s="433"/>
      <c r="FS8" s="433"/>
      <c r="FT8" s="433"/>
      <c r="FU8" s="433"/>
      <c r="FV8" s="433"/>
      <c r="FW8" s="433"/>
      <c r="FX8" s="433"/>
      <c r="FY8" s="433"/>
      <c r="FZ8" s="433"/>
      <c r="GA8" s="433"/>
      <c r="GB8" s="433"/>
      <c r="GC8" s="433"/>
      <c r="GD8" s="433"/>
      <c r="GE8" s="433"/>
      <c r="GF8" s="433"/>
      <c r="GG8" s="433"/>
      <c r="GH8" s="433"/>
      <c r="GI8" s="433"/>
      <c r="GJ8" s="433"/>
      <c r="GK8" s="433"/>
      <c r="GL8" s="433"/>
      <c r="GM8" s="433"/>
      <c r="GN8" s="433"/>
      <c r="GO8" s="433"/>
      <c r="GP8" s="433"/>
      <c r="GQ8" s="433"/>
      <c r="GR8" s="433"/>
      <c r="GS8" s="433"/>
      <c r="GT8" s="433"/>
      <c r="GU8" s="433"/>
      <c r="GV8" s="433"/>
      <c r="GW8" s="433"/>
      <c r="GX8" s="433"/>
      <c r="GY8" s="433"/>
      <c r="GZ8" s="433"/>
      <c r="HA8" s="433"/>
      <c r="HB8" s="433"/>
      <c r="HC8" s="433"/>
      <c r="HD8" s="433"/>
      <c r="HE8" s="433"/>
      <c r="HF8" s="433"/>
      <c r="HG8" s="433"/>
      <c r="HH8" s="433"/>
      <c r="HI8" s="433"/>
      <c r="HJ8" s="433"/>
      <c r="HK8" s="433"/>
      <c r="HL8" s="433"/>
      <c r="HM8" s="433"/>
      <c r="HN8" s="433"/>
      <c r="HO8" s="433"/>
      <c r="HP8" s="433"/>
      <c r="HQ8" s="433"/>
      <c r="HR8" s="433"/>
      <c r="HS8" s="433"/>
      <c r="HT8" s="433"/>
      <c r="HU8" s="433"/>
      <c r="HV8" s="433"/>
      <c r="HW8" s="433"/>
      <c r="HX8" s="433"/>
      <c r="HY8" s="433"/>
      <c r="HZ8" s="433"/>
      <c r="IA8" s="433"/>
      <c r="IB8" s="433"/>
      <c r="IC8" s="433"/>
      <c r="ID8" s="433"/>
      <c r="IE8" s="433"/>
      <c r="IF8" s="433"/>
      <c r="IG8" s="433"/>
      <c r="IH8" s="433"/>
      <c r="II8" s="433"/>
      <c r="IJ8" s="433"/>
      <c r="IK8" s="433"/>
      <c r="IL8" s="433"/>
      <c r="IM8" s="433"/>
      <c r="IN8" s="433"/>
      <c r="IO8" s="433"/>
      <c r="IP8" s="433"/>
      <c r="IQ8" s="433"/>
      <c r="IR8" s="433"/>
      <c r="IS8" s="433"/>
      <c r="IT8" s="433"/>
      <c r="IU8" s="433"/>
      <c r="IV8" s="433"/>
    </row>
    <row r="9" spans="1:256" ht="24.75" customHeight="1">
      <c r="A9" s="456" t="s">
        <v>269</v>
      </c>
      <c r="B9" s="457" t="s">
        <v>95</v>
      </c>
      <c r="C9" s="437">
        <v>21191346.04</v>
      </c>
      <c r="D9" s="437">
        <v>10926436.549999999</v>
      </c>
      <c r="E9" s="437">
        <v>0</v>
      </c>
      <c r="F9" s="436">
        <v>32117782.589999996</v>
      </c>
      <c r="G9" s="433"/>
      <c r="H9" s="433"/>
      <c r="I9" s="433"/>
      <c r="J9" s="433"/>
      <c r="K9" s="433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  <c r="AH9" s="433"/>
      <c r="AI9" s="433"/>
      <c r="AJ9" s="433"/>
      <c r="AK9" s="433"/>
      <c r="AL9" s="433"/>
      <c r="AM9" s="433"/>
      <c r="AN9" s="433"/>
      <c r="AO9" s="433"/>
      <c r="AP9" s="433"/>
      <c r="AQ9" s="433"/>
      <c r="AR9" s="433"/>
      <c r="AS9" s="433"/>
      <c r="AT9" s="433"/>
      <c r="AU9" s="433"/>
      <c r="AV9" s="433"/>
      <c r="AW9" s="433"/>
      <c r="AX9" s="433"/>
      <c r="AY9" s="433"/>
      <c r="AZ9" s="433"/>
      <c r="BA9" s="433"/>
      <c r="BB9" s="433"/>
      <c r="BC9" s="433"/>
      <c r="BD9" s="433"/>
      <c r="BE9" s="433"/>
      <c r="BF9" s="433"/>
      <c r="BG9" s="433"/>
      <c r="BH9" s="433"/>
      <c r="BI9" s="433"/>
      <c r="BJ9" s="433"/>
      <c r="BK9" s="433"/>
      <c r="BL9" s="433"/>
      <c r="BM9" s="433"/>
      <c r="BN9" s="433"/>
      <c r="BO9" s="433"/>
      <c r="BP9" s="433"/>
      <c r="BQ9" s="433"/>
      <c r="BR9" s="433"/>
      <c r="BS9" s="433"/>
      <c r="BT9" s="433"/>
      <c r="BU9" s="433"/>
      <c r="BV9" s="433"/>
      <c r="BW9" s="433"/>
      <c r="BX9" s="433"/>
      <c r="BY9" s="433"/>
      <c r="BZ9" s="433"/>
      <c r="CA9" s="433"/>
      <c r="CB9" s="433"/>
      <c r="CC9" s="433"/>
      <c r="CD9" s="433"/>
      <c r="CE9" s="433"/>
      <c r="CF9" s="433"/>
      <c r="CG9" s="433"/>
      <c r="CH9" s="433"/>
      <c r="CI9" s="433"/>
      <c r="CJ9" s="433"/>
      <c r="CK9" s="433"/>
      <c r="CL9" s="433"/>
      <c r="CM9" s="433"/>
      <c r="CN9" s="433"/>
      <c r="CO9" s="433"/>
      <c r="CP9" s="433"/>
      <c r="CQ9" s="433"/>
      <c r="CR9" s="433"/>
      <c r="CS9" s="433"/>
      <c r="CT9" s="433"/>
      <c r="CU9" s="433"/>
      <c r="CV9" s="433"/>
      <c r="CW9" s="433"/>
      <c r="CX9" s="433"/>
      <c r="CY9" s="433"/>
      <c r="CZ9" s="433"/>
      <c r="DA9" s="433"/>
      <c r="DB9" s="433"/>
      <c r="DC9" s="433"/>
      <c r="DD9" s="433"/>
      <c r="DE9" s="433"/>
      <c r="DF9" s="433"/>
      <c r="DG9" s="433"/>
      <c r="DH9" s="433"/>
      <c r="DI9" s="433"/>
      <c r="DJ9" s="433"/>
      <c r="DK9" s="433"/>
      <c r="DL9" s="433"/>
      <c r="DM9" s="433"/>
      <c r="DN9" s="433"/>
      <c r="DO9" s="433"/>
      <c r="DP9" s="433"/>
      <c r="DQ9" s="433"/>
      <c r="DR9" s="433"/>
      <c r="DS9" s="433"/>
      <c r="DT9" s="433"/>
      <c r="DU9" s="433"/>
      <c r="DV9" s="433"/>
      <c r="DW9" s="433"/>
      <c r="DX9" s="433"/>
      <c r="DY9" s="433"/>
      <c r="DZ9" s="433"/>
      <c r="EA9" s="433"/>
      <c r="EB9" s="433"/>
      <c r="EC9" s="433"/>
      <c r="ED9" s="433"/>
      <c r="EE9" s="433"/>
      <c r="EF9" s="433"/>
      <c r="EG9" s="433"/>
      <c r="EH9" s="433"/>
      <c r="EI9" s="433"/>
      <c r="EJ9" s="433"/>
      <c r="EK9" s="433"/>
      <c r="EL9" s="433"/>
      <c r="EM9" s="433"/>
      <c r="EN9" s="433"/>
      <c r="EO9" s="433"/>
      <c r="EP9" s="433"/>
      <c r="EQ9" s="433"/>
      <c r="ER9" s="433"/>
      <c r="ES9" s="433"/>
      <c r="ET9" s="433"/>
      <c r="EU9" s="433"/>
      <c r="EV9" s="433"/>
      <c r="EW9" s="433"/>
      <c r="EX9" s="433"/>
      <c r="EY9" s="433"/>
      <c r="EZ9" s="433"/>
      <c r="FA9" s="433"/>
      <c r="FB9" s="433"/>
      <c r="FC9" s="433"/>
      <c r="FD9" s="433"/>
      <c r="FE9" s="433"/>
      <c r="FF9" s="433"/>
      <c r="FG9" s="433"/>
      <c r="FH9" s="433"/>
      <c r="FI9" s="433"/>
      <c r="FJ9" s="433"/>
      <c r="FK9" s="433"/>
      <c r="FL9" s="433"/>
      <c r="FM9" s="433"/>
      <c r="FN9" s="433"/>
      <c r="FO9" s="433"/>
      <c r="FP9" s="433"/>
      <c r="FQ9" s="433"/>
      <c r="FR9" s="433"/>
      <c r="FS9" s="433"/>
      <c r="FT9" s="433"/>
      <c r="FU9" s="433"/>
      <c r="FV9" s="433"/>
      <c r="FW9" s="433"/>
      <c r="FX9" s="433"/>
      <c r="FY9" s="433"/>
      <c r="FZ9" s="433"/>
      <c r="GA9" s="433"/>
      <c r="GB9" s="433"/>
      <c r="GC9" s="433"/>
      <c r="GD9" s="433"/>
      <c r="GE9" s="433"/>
      <c r="GF9" s="433"/>
      <c r="GG9" s="433"/>
      <c r="GH9" s="433"/>
      <c r="GI9" s="433"/>
      <c r="GJ9" s="433"/>
      <c r="GK9" s="433"/>
      <c r="GL9" s="433"/>
      <c r="GM9" s="433"/>
      <c r="GN9" s="433"/>
      <c r="GO9" s="433"/>
      <c r="GP9" s="433"/>
      <c r="GQ9" s="433"/>
      <c r="GR9" s="433"/>
      <c r="GS9" s="433"/>
      <c r="GT9" s="433"/>
      <c r="GU9" s="433"/>
      <c r="GV9" s="433"/>
      <c r="GW9" s="433"/>
      <c r="GX9" s="433"/>
      <c r="GY9" s="433"/>
      <c r="GZ9" s="433"/>
      <c r="HA9" s="433"/>
      <c r="HB9" s="433"/>
      <c r="HC9" s="433"/>
      <c r="HD9" s="433"/>
      <c r="HE9" s="433"/>
      <c r="HF9" s="433"/>
      <c r="HG9" s="433"/>
      <c r="HH9" s="433"/>
      <c r="HI9" s="433"/>
      <c r="HJ9" s="433"/>
      <c r="HK9" s="433"/>
      <c r="HL9" s="433"/>
      <c r="HM9" s="433"/>
      <c r="HN9" s="433"/>
      <c r="HO9" s="433"/>
      <c r="HP9" s="433"/>
      <c r="HQ9" s="433"/>
      <c r="HR9" s="433"/>
      <c r="HS9" s="433"/>
      <c r="HT9" s="433"/>
      <c r="HU9" s="433"/>
      <c r="HV9" s="433"/>
      <c r="HW9" s="433"/>
      <c r="HX9" s="433"/>
      <c r="HY9" s="433"/>
      <c r="HZ9" s="433"/>
      <c r="IA9" s="433"/>
      <c r="IB9" s="433"/>
      <c r="IC9" s="433"/>
      <c r="ID9" s="433"/>
      <c r="IE9" s="433"/>
      <c r="IF9" s="433"/>
      <c r="IG9" s="433"/>
      <c r="IH9" s="433"/>
      <c r="II9" s="433"/>
      <c r="IJ9" s="433"/>
      <c r="IK9" s="433"/>
      <c r="IL9" s="433"/>
      <c r="IM9" s="433"/>
      <c r="IN9" s="433"/>
      <c r="IO9" s="433"/>
      <c r="IP9" s="433"/>
      <c r="IQ9" s="433"/>
      <c r="IR9" s="433"/>
      <c r="IS9" s="433"/>
      <c r="IT9" s="433"/>
      <c r="IU9" s="433"/>
      <c r="IV9" s="433"/>
    </row>
    <row r="10" spans="1:256" ht="24.75" customHeight="1">
      <c r="A10" s="456" t="s">
        <v>270</v>
      </c>
      <c r="B10" s="457" t="s">
        <v>271</v>
      </c>
      <c r="C10" s="437">
        <v>560906.6</v>
      </c>
      <c r="D10" s="437">
        <v>48903002.02999999</v>
      </c>
      <c r="E10" s="437">
        <v>0</v>
      </c>
      <c r="F10" s="436">
        <v>49463908.62999999</v>
      </c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  <c r="AH10" s="433"/>
      <c r="AI10" s="433"/>
      <c r="AJ10" s="433"/>
      <c r="AK10" s="433"/>
      <c r="AL10" s="433"/>
      <c r="AM10" s="433"/>
      <c r="AN10" s="433"/>
      <c r="AO10" s="433"/>
      <c r="AP10" s="433"/>
      <c r="AQ10" s="433"/>
      <c r="AR10" s="433"/>
      <c r="AS10" s="433"/>
      <c r="AT10" s="433"/>
      <c r="AU10" s="433"/>
      <c r="AV10" s="433"/>
      <c r="AW10" s="433"/>
      <c r="AX10" s="433"/>
      <c r="AY10" s="433"/>
      <c r="AZ10" s="433"/>
      <c r="BA10" s="433"/>
      <c r="BB10" s="433"/>
      <c r="BC10" s="433"/>
      <c r="BD10" s="433"/>
      <c r="BE10" s="433"/>
      <c r="BF10" s="433"/>
      <c r="BG10" s="433"/>
      <c r="BH10" s="433"/>
      <c r="BI10" s="433"/>
      <c r="BJ10" s="433"/>
      <c r="BK10" s="433"/>
      <c r="BL10" s="433"/>
      <c r="BM10" s="433"/>
      <c r="BN10" s="433"/>
      <c r="BO10" s="433"/>
      <c r="BP10" s="433"/>
      <c r="BQ10" s="433"/>
      <c r="BR10" s="433"/>
      <c r="BS10" s="433"/>
      <c r="BT10" s="433"/>
      <c r="BU10" s="433"/>
      <c r="BV10" s="433"/>
      <c r="BW10" s="433"/>
      <c r="BX10" s="433"/>
      <c r="BY10" s="433"/>
      <c r="BZ10" s="433"/>
      <c r="CA10" s="433"/>
      <c r="CB10" s="433"/>
      <c r="CC10" s="433"/>
      <c r="CD10" s="433"/>
      <c r="CE10" s="433"/>
      <c r="CF10" s="433"/>
      <c r="CG10" s="433"/>
      <c r="CH10" s="433"/>
      <c r="CI10" s="433"/>
      <c r="CJ10" s="433"/>
      <c r="CK10" s="433"/>
      <c r="CL10" s="433"/>
      <c r="CM10" s="433"/>
      <c r="CN10" s="433"/>
      <c r="CO10" s="433"/>
      <c r="CP10" s="433"/>
      <c r="CQ10" s="433"/>
      <c r="CR10" s="433"/>
      <c r="CS10" s="433"/>
      <c r="CT10" s="433"/>
      <c r="CU10" s="433"/>
      <c r="CV10" s="433"/>
      <c r="CW10" s="433"/>
      <c r="CX10" s="433"/>
      <c r="CY10" s="433"/>
      <c r="CZ10" s="433"/>
      <c r="DA10" s="433"/>
      <c r="DB10" s="433"/>
      <c r="DC10" s="433"/>
      <c r="DD10" s="433"/>
      <c r="DE10" s="433"/>
      <c r="DF10" s="433"/>
      <c r="DG10" s="433"/>
      <c r="DH10" s="433"/>
      <c r="DI10" s="433"/>
      <c r="DJ10" s="433"/>
      <c r="DK10" s="433"/>
      <c r="DL10" s="433"/>
      <c r="DM10" s="433"/>
      <c r="DN10" s="433"/>
      <c r="DO10" s="433"/>
      <c r="DP10" s="433"/>
      <c r="DQ10" s="433"/>
      <c r="DR10" s="433"/>
      <c r="DS10" s="433"/>
      <c r="DT10" s="433"/>
      <c r="DU10" s="433"/>
      <c r="DV10" s="433"/>
      <c r="DW10" s="433"/>
      <c r="DX10" s="433"/>
      <c r="DY10" s="433"/>
      <c r="DZ10" s="433"/>
      <c r="EA10" s="433"/>
      <c r="EB10" s="433"/>
      <c r="EC10" s="433"/>
      <c r="ED10" s="433"/>
      <c r="EE10" s="433"/>
      <c r="EF10" s="433"/>
      <c r="EG10" s="433"/>
      <c r="EH10" s="433"/>
      <c r="EI10" s="433"/>
      <c r="EJ10" s="433"/>
      <c r="EK10" s="433"/>
      <c r="EL10" s="433"/>
      <c r="EM10" s="433"/>
      <c r="EN10" s="433"/>
      <c r="EO10" s="433"/>
      <c r="EP10" s="433"/>
      <c r="EQ10" s="433"/>
      <c r="ER10" s="433"/>
      <c r="ES10" s="433"/>
      <c r="ET10" s="433"/>
      <c r="EU10" s="433"/>
      <c r="EV10" s="433"/>
      <c r="EW10" s="433"/>
      <c r="EX10" s="433"/>
      <c r="EY10" s="433"/>
      <c r="EZ10" s="433"/>
      <c r="FA10" s="433"/>
      <c r="FB10" s="433"/>
      <c r="FC10" s="433"/>
      <c r="FD10" s="433"/>
      <c r="FE10" s="433"/>
      <c r="FF10" s="433"/>
      <c r="FG10" s="433"/>
      <c r="FH10" s="433"/>
      <c r="FI10" s="433"/>
      <c r="FJ10" s="433"/>
      <c r="FK10" s="433"/>
      <c r="FL10" s="433"/>
      <c r="FM10" s="433"/>
      <c r="FN10" s="433"/>
      <c r="FO10" s="433"/>
      <c r="FP10" s="433"/>
      <c r="FQ10" s="433"/>
      <c r="FR10" s="433"/>
      <c r="FS10" s="433"/>
      <c r="FT10" s="433"/>
      <c r="FU10" s="433"/>
      <c r="FV10" s="433"/>
      <c r="FW10" s="433"/>
      <c r="FX10" s="433"/>
      <c r="FY10" s="433"/>
      <c r="FZ10" s="433"/>
      <c r="GA10" s="433"/>
      <c r="GB10" s="433"/>
      <c r="GC10" s="433"/>
      <c r="GD10" s="433"/>
      <c r="GE10" s="433"/>
      <c r="GF10" s="433"/>
      <c r="GG10" s="433"/>
      <c r="GH10" s="433"/>
      <c r="GI10" s="433"/>
      <c r="GJ10" s="433"/>
      <c r="GK10" s="433"/>
      <c r="GL10" s="433"/>
      <c r="GM10" s="433"/>
      <c r="GN10" s="433"/>
      <c r="GO10" s="433"/>
      <c r="GP10" s="433"/>
      <c r="GQ10" s="433"/>
      <c r="GR10" s="433"/>
      <c r="GS10" s="433"/>
      <c r="GT10" s="433"/>
      <c r="GU10" s="433"/>
      <c r="GV10" s="433"/>
      <c r="GW10" s="433"/>
      <c r="GX10" s="433"/>
      <c r="GY10" s="433"/>
      <c r="GZ10" s="433"/>
      <c r="HA10" s="433"/>
      <c r="HB10" s="433"/>
      <c r="HC10" s="433"/>
      <c r="HD10" s="433"/>
      <c r="HE10" s="433"/>
      <c r="HF10" s="433"/>
      <c r="HG10" s="433"/>
      <c r="HH10" s="433"/>
      <c r="HI10" s="433"/>
      <c r="HJ10" s="433"/>
      <c r="HK10" s="433"/>
      <c r="HL10" s="433"/>
      <c r="HM10" s="433"/>
      <c r="HN10" s="433"/>
      <c r="HO10" s="433"/>
      <c r="HP10" s="433"/>
      <c r="HQ10" s="433"/>
      <c r="HR10" s="433"/>
      <c r="HS10" s="433"/>
      <c r="HT10" s="433"/>
      <c r="HU10" s="433"/>
      <c r="HV10" s="433"/>
      <c r="HW10" s="433"/>
      <c r="HX10" s="433"/>
      <c r="HY10" s="433"/>
      <c r="HZ10" s="433"/>
      <c r="IA10" s="433"/>
      <c r="IB10" s="433"/>
      <c r="IC10" s="433"/>
      <c r="ID10" s="433"/>
      <c r="IE10" s="433"/>
      <c r="IF10" s="433"/>
      <c r="IG10" s="433"/>
      <c r="IH10" s="433"/>
      <c r="II10" s="433"/>
      <c r="IJ10" s="433"/>
      <c r="IK10" s="433"/>
      <c r="IL10" s="433"/>
      <c r="IM10" s="433"/>
      <c r="IN10" s="433"/>
      <c r="IO10" s="433"/>
      <c r="IP10" s="433"/>
      <c r="IQ10" s="433"/>
      <c r="IR10" s="433"/>
      <c r="IS10" s="433"/>
      <c r="IT10" s="433"/>
      <c r="IU10" s="433"/>
      <c r="IV10" s="433"/>
    </row>
    <row r="11" spans="1:256" ht="24.75" customHeight="1">
      <c r="A11" s="456" t="s">
        <v>272</v>
      </c>
      <c r="B11" s="457" t="s">
        <v>273</v>
      </c>
      <c r="C11" s="447">
        <v>17052600.58</v>
      </c>
      <c r="D11" s="447">
        <v>124162093.58</v>
      </c>
      <c r="E11" s="447">
        <v>0</v>
      </c>
      <c r="F11" s="436">
        <v>141214694.16</v>
      </c>
      <c r="G11" s="433"/>
      <c r="H11" s="433"/>
      <c r="I11" s="433"/>
      <c r="J11" s="433"/>
      <c r="K11" s="433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3"/>
      <c r="AN11" s="433"/>
      <c r="AO11" s="433"/>
      <c r="AP11" s="433"/>
      <c r="AQ11" s="433"/>
      <c r="AR11" s="433"/>
      <c r="AS11" s="433"/>
      <c r="AT11" s="433"/>
      <c r="AU11" s="433"/>
      <c r="AV11" s="433"/>
      <c r="AW11" s="433"/>
      <c r="AX11" s="433"/>
      <c r="AY11" s="433"/>
      <c r="AZ11" s="433"/>
      <c r="BA11" s="433"/>
      <c r="BB11" s="433"/>
      <c r="BC11" s="433"/>
      <c r="BD11" s="433"/>
      <c r="BE11" s="433"/>
      <c r="BF11" s="433"/>
      <c r="BG11" s="433"/>
      <c r="BH11" s="433"/>
      <c r="BI11" s="433"/>
      <c r="BJ11" s="433"/>
      <c r="BK11" s="433"/>
      <c r="BL11" s="433"/>
      <c r="BM11" s="433"/>
      <c r="BN11" s="433"/>
      <c r="BO11" s="433"/>
      <c r="BP11" s="433"/>
      <c r="BQ11" s="433"/>
      <c r="BR11" s="433"/>
      <c r="BS11" s="433"/>
      <c r="BT11" s="433"/>
      <c r="BU11" s="433"/>
      <c r="BV11" s="433"/>
      <c r="BW11" s="433"/>
      <c r="BX11" s="433"/>
      <c r="BY11" s="433"/>
      <c r="BZ11" s="433"/>
      <c r="CA11" s="433"/>
      <c r="CB11" s="433"/>
      <c r="CC11" s="433"/>
      <c r="CD11" s="433"/>
      <c r="CE11" s="433"/>
      <c r="CF11" s="433"/>
      <c r="CG11" s="433"/>
      <c r="CH11" s="433"/>
      <c r="CI11" s="433"/>
      <c r="CJ11" s="433"/>
      <c r="CK11" s="433"/>
      <c r="CL11" s="433"/>
      <c r="CM11" s="433"/>
      <c r="CN11" s="433"/>
      <c r="CO11" s="433"/>
      <c r="CP11" s="433"/>
      <c r="CQ11" s="433"/>
      <c r="CR11" s="433"/>
      <c r="CS11" s="433"/>
      <c r="CT11" s="433"/>
      <c r="CU11" s="433"/>
      <c r="CV11" s="433"/>
      <c r="CW11" s="433"/>
      <c r="CX11" s="433"/>
      <c r="CY11" s="433"/>
      <c r="CZ11" s="433"/>
      <c r="DA11" s="433"/>
      <c r="DB11" s="433"/>
      <c r="DC11" s="433"/>
      <c r="DD11" s="433"/>
      <c r="DE11" s="433"/>
      <c r="DF11" s="433"/>
      <c r="DG11" s="433"/>
      <c r="DH11" s="433"/>
      <c r="DI11" s="433"/>
      <c r="DJ11" s="433"/>
      <c r="DK11" s="433"/>
      <c r="DL11" s="433"/>
      <c r="DM11" s="433"/>
      <c r="DN11" s="433"/>
      <c r="DO11" s="433"/>
      <c r="DP11" s="433"/>
      <c r="DQ11" s="433"/>
      <c r="DR11" s="433"/>
      <c r="DS11" s="433"/>
      <c r="DT11" s="433"/>
      <c r="DU11" s="433"/>
      <c r="DV11" s="433"/>
      <c r="DW11" s="433"/>
      <c r="DX11" s="433"/>
      <c r="DY11" s="433"/>
      <c r="DZ11" s="433"/>
      <c r="EA11" s="433"/>
      <c r="EB11" s="433"/>
      <c r="EC11" s="433"/>
      <c r="ED11" s="433"/>
      <c r="EE11" s="433"/>
      <c r="EF11" s="433"/>
      <c r="EG11" s="433"/>
      <c r="EH11" s="433"/>
      <c r="EI11" s="433"/>
      <c r="EJ11" s="433"/>
      <c r="EK11" s="433"/>
      <c r="EL11" s="433"/>
      <c r="EM11" s="433"/>
      <c r="EN11" s="433"/>
      <c r="EO11" s="433"/>
      <c r="EP11" s="433"/>
      <c r="EQ11" s="433"/>
      <c r="ER11" s="433"/>
      <c r="ES11" s="433"/>
      <c r="ET11" s="433"/>
      <c r="EU11" s="433"/>
      <c r="EV11" s="433"/>
      <c r="EW11" s="433"/>
      <c r="EX11" s="433"/>
      <c r="EY11" s="433"/>
      <c r="EZ11" s="433"/>
      <c r="FA11" s="433"/>
      <c r="FB11" s="433"/>
      <c r="FC11" s="433"/>
      <c r="FD11" s="433"/>
      <c r="FE11" s="433"/>
      <c r="FF11" s="433"/>
      <c r="FG11" s="433"/>
      <c r="FH11" s="433"/>
      <c r="FI11" s="433"/>
      <c r="FJ11" s="433"/>
      <c r="FK11" s="433"/>
      <c r="FL11" s="433"/>
      <c r="FM11" s="433"/>
      <c r="FN11" s="433"/>
      <c r="FO11" s="433"/>
      <c r="FP11" s="433"/>
      <c r="FQ11" s="433"/>
      <c r="FR11" s="433"/>
      <c r="FS11" s="433"/>
      <c r="FT11" s="433"/>
      <c r="FU11" s="433"/>
      <c r="FV11" s="433"/>
      <c r="FW11" s="433"/>
      <c r="FX11" s="433"/>
      <c r="FY11" s="433"/>
      <c r="FZ11" s="433"/>
      <c r="GA11" s="433"/>
      <c r="GB11" s="433"/>
      <c r="GC11" s="433"/>
      <c r="GD11" s="433"/>
      <c r="GE11" s="433"/>
      <c r="GF11" s="433"/>
      <c r="GG11" s="433"/>
      <c r="GH11" s="433"/>
      <c r="GI11" s="433"/>
      <c r="GJ11" s="433"/>
      <c r="GK11" s="433"/>
      <c r="GL11" s="433"/>
      <c r="GM11" s="433"/>
      <c r="GN11" s="433"/>
      <c r="GO11" s="433"/>
      <c r="GP11" s="433"/>
      <c r="GQ11" s="433"/>
      <c r="GR11" s="433"/>
      <c r="GS11" s="433"/>
      <c r="GT11" s="433"/>
      <c r="GU11" s="433"/>
      <c r="GV11" s="433"/>
      <c r="GW11" s="433"/>
      <c r="GX11" s="433"/>
      <c r="GY11" s="433"/>
      <c r="GZ11" s="433"/>
      <c r="HA11" s="433"/>
      <c r="HB11" s="433"/>
      <c r="HC11" s="433"/>
      <c r="HD11" s="433"/>
      <c r="HE11" s="433"/>
      <c r="HF11" s="433"/>
      <c r="HG11" s="433"/>
      <c r="HH11" s="433"/>
      <c r="HI11" s="433"/>
      <c r="HJ11" s="433"/>
      <c r="HK11" s="433"/>
      <c r="HL11" s="433"/>
      <c r="HM11" s="433"/>
      <c r="HN11" s="433"/>
      <c r="HO11" s="433"/>
      <c r="HP11" s="433"/>
      <c r="HQ11" s="433"/>
      <c r="HR11" s="433"/>
      <c r="HS11" s="433"/>
      <c r="HT11" s="433"/>
      <c r="HU11" s="433"/>
      <c r="HV11" s="433"/>
      <c r="HW11" s="433"/>
      <c r="HX11" s="433"/>
      <c r="HY11" s="433"/>
      <c r="HZ11" s="433"/>
      <c r="IA11" s="433"/>
      <c r="IB11" s="433"/>
      <c r="IC11" s="433"/>
      <c r="ID11" s="433"/>
      <c r="IE11" s="433"/>
      <c r="IF11" s="433"/>
      <c r="IG11" s="433"/>
      <c r="IH11" s="433"/>
      <c r="II11" s="433"/>
      <c r="IJ11" s="433"/>
      <c r="IK11" s="433"/>
      <c r="IL11" s="433"/>
      <c r="IM11" s="433"/>
      <c r="IN11" s="433"/>
      <c r="IO11" s="433"/>
      <c r="IP11" s="433"/>
      <c r="IQ11" s="433"/>
      <c r="IR11" s="433"/>
      <c r="IS11" s="433"/>
      <c r="IT11" s="433"/>
      <c r="IU11" s="433"/>
      <c r="IV11" s="433"/>
    </row>
    <row r="12" spans="1:256" ht="24.75" customHeight="1">
      <c r="A12" s="456" t="s">
        <v>274</v>
      </c>
      <c r="B12" s="457" t="s">
        <v>301</v>
      </c>
      <c r="C12" s="447">
        <v>0</v>
      </c>
      <c r="D12" s="447">
        <v>77459643.61</v>
      </c>
      <c r="E12" s="447">
        <v>0</v>
      </c>
      <c r="F12" s="436">
        <v>77459643.61</v>
      </c>
      <c r="G12" s="433"/>
      <c r="H12" s="433"/>
      <c r="I12" s="433"/>
      <c r="J12" s="433"/>
      <c r="K12" s="433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  <c r="AH12" s="433"/>
      <c r="AI12" s="433"/>
      <c r="AJ12" s="433"/>
      <c r="AK12" s="433"/>
      <c r="AL12" s="433"/>
      <c r="AM12" s="433"/>
      <c r="AN12" s="433"/>
      <c r="AO12" s="433"/>
      <c r="AP12" s="433"/>
      <c r="AQ12" s="433"/>
      <c r="AR12" s="433"/>
      <c r="AS12" s="433"/>
      <c r="AT12" s="433"/>
      <c r="AU12" s="433"/>
      <c r="AV12" s="433"/>
      <c r="AW12" s="433"/>
      <c r="AX12" s="433"/>
      <c r="AY12" s="433"/>
      <c r="AZ12" s="433"/>
      <c r="BA12" s="433"/>
      <c r="BB12" s="433"/>
      <c r="BC12" s="433"/>
      <c r="BD12" s="433"/>
      <c r="BE12" s="433"/>
      <c r="BF12" s="433"/>
      <c r="BG12" s="433"/>
      <c r="BH12" s="433"/>
      <c r="BI12" s="433"/>
      <c r="BJ12" s="433"/>
      <c r="BK12" s="433"/>
      <c r="BL12" s="433"/>
      <c r="BM12" s="433"/>
      <c r="BN12" s="433"/>
      <c r="BO12" s="433"/>
      <c r="BP12" s="433"/>
      <c r="BQ12" s="433"/>
      <c r="BR12" s="433"/>
      <c r="BS12" s="433"/>
      <c r="BT12" s="433"/>
      <c r="BU12" s="433"/>
      <c r="BV12" s="433"/>
      <c r="BW12" s="433"/>
      <c r="BX12" s="433"/>
      <c r="BY12" s="433"/>
      <c r="BZ12" s="433"/>
      <c r="CA12" s="433"/>
      <c r="CB12" s="433"/>
      <c r="CC12" s="433"/>
      <c r="CD12" s="433"/>
      <c r="CE12" s="433"/>
      <c r="CF12" s="433"/>
      <c r="CG12" s="433"/>
      <c r="CH12" s="433"/>
      <c r="CI12" s="433"/>
      <c r="CJ12" s="433"/>
      <c r="CK12" s="433"/>
      <c r="CL12" s="433"/>
      <c r="CM12" s="433"/>
      <c r="CN12" s="433"/>
      <c r="CO12" s="433"/>
      <c r="CP12" s="433"/>
      <c r="CQ12" s="433"/>
      <c r="CR12" s="433"/>
      <c r="CS12" s="433"/>
      <c r="CT12" s="433"/>
      <c r="CU12" s="433"/>
      <c r="CV12" s="433"/>
      <c r="CW12" s="433"/>
      <c r="CX12" s="433"/>
      <c r="CY12" s="433"/>
      <c r="CZ12" s="433"/>
      <c r="DA12" s="433"/>
      <c r="DB12" s="433"/>
      <c r="DC12" s="433"/>
      <c r="DD12" s="433"/>
      <c r="DE12" s="433"/>
      <c r="DF12" s="433"/>
      <c r="DG12" s="433"/>
      <c r="DH12" s="433"/>
      <c r="DI12" s="433"/>
      <c r="DJ12" s="433"/>
      <c r="DK12" s="433"/>
      <c r="DL12" s="433"/>
      <c r="DM12" s="433"/>
      <c r="DN12" s="433"/>
      <c r="DO12" s="433"/>
      <c r="DP12" s="433"/>
      <c r="DQ12" s="433"/>
      <c r="DR12" s="433"/>
      <c r="DS12" s="433"/>
      <c r="DT12" s="433"/>
      <c r="DU12" s="433"/>
      <c r="DV12" s="433"/>
      <c r="DW12" s="433"/>
      <c r="DX12" s="433"/>
      <c r="DY12" s="433"/>
      <c r="DZ12" s="433"/>
      <c r="EA12" s="433"/>
      <c r="EB12" s="433"/>
      <c r="EC12" s="433"/>
      <c r="ED12" s="433"/>
      <c r="EE12" s="433"/>
      <c r="EF12" s="433"/>
      <c r="EG12" s="433"/>
      <c r="EH12" s="433"/>
      <c r="EI12" s="433"/>
      <c r="EJ12" s="433"/>
      <c r="EK12" s="433"/>
      <c r="EL12" s="433"/>
      <c r="EM12" s="433"/>
      <c r="EN12" s="433"/>
      <c r="EO12" s="433"/>
      <c r="EP12" s="433"/>
      <c r="EQ12" s="433"/>
      <c r="ER12" s="433"/>
      <c r="ES12" s="433"/>
      <c r="ET12" s="433"/>
      <c r="EU12" s="433"/>
      <c r="EV12" s="433"/>
      <c r="EW12" s="433"/>
      <c r="EX12" s="433"/>
      <c r="EY12" s="433"/>
      <c r="EZ12" s="433"/>
      <c r="FA12" s="433"/>
      <c r="FB12" s="433"/>
      <c r="FC12" s="433"/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433"/>
      <c r="GE12" s="433"/>
      <c r="GF12" s="433"/>
      <c r="GG12" s="433"/>
      <c r="GH12" s="433"/>
      <c r="GI12" s="433"/>
      <c r="GJ12" s="433"/>
      <c r="GK12" s="433"/>
      <c r="GL12" s="433"/>
      <c r="GM12" s="433"/>
      <c r="GN12" s="433"/>
      <c r="GO12" s="433"/>
      <c r="GP12" s="433"/>
      <c r="GQ12" s="433"/>
      <c r="GR12" s="433"/>
      <c r="GS12" s="433"/>
      <c r="GT12" s="433"/>
      <c r="GU12" s="433"/>
      <c r="GV12" s="433"/>
      <c r="GW12" s="433"/>
      <c r="GX12" s="433"/>
      <c r="GY12" s="433"/>
      <c r="GZ12" s="433"/>
      <c r="HA12" s="433"/>
      <c r="HB12" s="433"/>
      <c r="HC12" s="433"/>
      <c r="HD12" s="433"/>
      <c r="HE12" s="433"/>
      <c r="HF12" s="433"/>
      <c r="HG12" s="433"/>
      <c r="HH12" s="433"/>
      <c r="HI12" s="433"/>
      <c r="HJ12" s="433"/>
      <c r="HK12" s="433"/>
      <c r="HL12" s="433"/>
      <c r="HM12" s="433"/>
      <c r="HN12" s="433"/>
      <c r="HO12" s="433"/>
      <c r="HP12" s="433"/>
      <c r="HQ12" s="433"/>
      <c r="HR12" s="433"/>
      <c r="HS12" s="433"/>
      <c r="HT12" s="433"/>
      <c r="HU12" s="433"/>
      <c r="HV12" s="433"/>
      <c r="HW12" s="433"/>
      <c r="HX12" s="433"/>
      <c r="HY12" s="433"/>
      <c r="HZ12" s="433"/>
      <c r="IA12" s="433"/>
      <c r="IB12" s="433"/>
      <c r="IC12" s="433"/>
      <c r="ID12" s="433"/>
      <c r="IE12" s="433"/>
      <c r="IF12" s="433"/>
      <c r="IG12" s="433"/>
      <c r="IH12" s="433"/>
      <c r="II12" s="433"/>
      <c r="IJ12" s="433"/>
      <c r="IK12" s="433"/>
      <c r="IL12" s="433"/>
      <c r="IM12" s="433"/>
      <c r="IN12" s="433"/>
      <c r="IO12" s="433"/>
      <c r="IP12" s="433"/>
      <c r="IQ12" s="433"/>
      <c r="IR12" s="433"/>
      <c r="IS12" s="433"/>
      <c r="IT12" s="433"/>
      <c r="IU12" s="433"/>
      <c r="IV12" s="433"/>
    </row>
    <row r="13" spans="1:256" ht="24.75" customHeight="1">
      <c r="A13" s="456" t="s">
        <v>275</v>
      </c>
      <c r="B13" s="457" t="s">
        <v>276</v>
      </c>
      <c r="C13" s="437">
        <v>0</v>
      </c>
      <c r="D13" s="437">
        <v>0</v>
      </c>
      <c r="E13" s="437">
        <v>0</v>
      </c>
      <c r="F13" s="436">
        <v>0</v>
      </c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3"/>
      <c r="AO13" s="433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3"/>
      <c r="BF13" s="433"/>
      <c r="BG13" s="433"/>
      <c r="BH13" s="433"/>
      <c r="BI13" s="433"/>
      <c r="BJ13" s="433"/>
      <c r="BK13" s="433"/>
      <c r="BL13" s="433"/>
      <c r="BM13" s="433"/>
      <c r="BN13" s="433"/>
      <c r="BO13" s="433"/>
      <c r="BP13" s="433"/>
      <c r="BQ13" s="433"/>
      <c r="BR13" s="433"/>
      <c r="BS13" s="433"/>
      <c r="BT13" s="433"/>
      <c r="BU13" s="433"/>
      <c r="BV13" s="433"/>
      <c r="BW13" s="433"/>
      <c r="BX13" s="433"/>
      <c r="BY13" s="433"/>
      <c r="BZ13" s="433"/>
      <c r="CA13" s="433"/>
      <c r="CB13" s="433"/>
      <c r="CC13" s="433"/>
      <c r="CD13" s="433"/>
      <c r="CE13" s="433"/>
      <c r="CF13" s="433"/>
      <c r="CG13" s="433"/>
      <c r="CH13" s="433"/>
      <c r="CI13" s="433"/>
      <c r="CJ13" s="433"/>
      <c r="CK13" s="433"/>
      <c r="CL13" s="433"/>
      <c r="CM13" s="433"/>
      <c r="CN13" s="433"/>
      <c r="CO13" s="433"/>
      <c r="CP13" s="433"/>
      <c r="CQ13" s="433"/>
      <c r="CR13" s="433"/>
      <c r="CS13" s="433"/>
      <c r="CT13" s="433"/>
      <c r="CU13" s="433"/>
      <c r="CV13" s="433"/>
      <c r="CW13" s="433"/>
      <c r="CX13" s="433"/>
      <c r="CY13" s="433"/>
      <c r="CZ13" s="433"/>
      <c r="DA13" s="433"/>
      <c r="DB13" s="433"/>
      <c r="DC13" s="433"/>
      <c r="DD13" s="433"/>
      <c r="DE13" s="433"/>
      <c r="DF13" s="433"/>
      <c r="DG13" s="433"/>
      <c r="DH13" s="433"/>
      <c r="DI13" s="433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3"/>
      <c r="DY13" s="433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3"/>
      <c r="EO13" s="433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3"/>
      <c r="FF13" s="433"/>
      <c r="FG13" s="433"/>
      <c r="FH13" s="433"/>
      <c r="FI13" s="433"/>
      <c r="FJ13" s="433"/>
      <c r="FK13" s="433"/>
      <c r="FL13" s="433"/>
      <c r="FM13" s="433"/>
      <c r="FN13" s="433"/>
      <c r="FO13" s="433"/>
      <c r="FP13" s="433"/>
      <c r="FQ13" s="433"/>
      <c r="FR13" s="433"/>
      <c r="FS13" s="433"/>
      <c r="FT13" s="433"/>
      <c r="FU13" s="433"/>
      <c r="FV13" s="433"/>
      <c r="FW13" s="433"/>
      <c r="FX13" s="433"/>
      <c r="FY13" s="433"/>
      <c r="FZ13" s="433"/>
      <c r="GA13" s="433"/>
      <c r="GB13" s="433"/>
      <c r="GC13" s="433"/>
      <c r="GD13" s="433"/>
      <c r="GE13" s="433"/>
      <c r="GF13" s="433"/>
      <c r="GG13" s="433"/>
      <c r="GH13" s="433"/>
      <c r="GI13" s="433"/>
      <c r="GJ13" s="433"/>
      <c r="GK13" s="433"/>
      <c r="GL13" s="433"/>
      <c r="GM13" s="433"/>
      <c r="GN13" s="433"/>
      <c r="GO13" s="433"/>
      <c r="GP13" s="433"/>
      <c r="GQ13" s="433"/>
      <c r="GR13" s="433"/>
      <c r="GS13" s="433"/>
      <c r="GT13" s="433"/>
      <c r="GU13" s="433"/>
      <c r="GV13" s="433"/>
      <c r="GW13" s="433"/>
      <c r="GX13" s="433"/>
      <c r="GY13" s="433"/>
      <c r="GZ13" s="433"/>
      <c r="HA13" s="433"/>
      <c r="HB13" s="433"/>
      <c r="HC13" s="433"/>
      <c r="HD13" s="433"/>
      <c r="HE13" s="433"/>
      <c r="HF13" s="433"/>
      <c r="HG13" s="433"/>
      <c r="HH13" s="433"/>
      <c r="HI13" s="433"/>
      <c r="HJ13" s="433"/>
      <c r="HK13" s="433"/>
      <c r="HL13" s="433"/>
      <c r="HM13" s="433"/>
      <c r="HN13" s="433"/>
      <c r="HO13" s="433"/>
      <c r="HP13" s="433"/>
      <c r="HQ13" s="433"/>
      <c r="HR13" s="433"/>
      <c r="HS13" s="433"/>
      <c r="HT13" s="433"/>
      <c r="HU13" s="433"/>
      <c r="HV13" s="433"/>
      <c r="HW13" s="433"/>
      <c r="HX13" s="433"/>
      <c r="HY13" s="433"/>
      <c r="HZ13" s="433"/>
      <c r="IA13" s="433"/>
      <c r="IB13" s="433"/>
      <c r="IC13" s="433"/>
      <c r="ID13" s="433"/>
      <c r="IE13" s="433"/>
      <c r="IF13" s="433"/>
      <c r="IG13" s="433"/>
      <c r="IH13" s="433"/>
      <c r="II13" s="433"/>
      <c r="IJ13" s="433"/>
      <c r="IK13" s="433"/>
      <c r="IL13" s="433"/>
      <c r="IM13" s="433"/>
      <c r="IN13" s="433"/>
      <c r="IO13" s="433"/>
      <c r="IP13" s="433"/>
      <c r="IQ13" s="433"/>
      <c r="IR13" s="433"/>
      <c r="IS13" s="433"/>
      <c r="IT13" s="433"/>
      <c r="IU13" s="433"/>
      <c r="IV13" s="433"/>
    </row>
    <row r="14" spans="1:256" ht="24.75" customHeight="1">
      <c r="A14" s="456" t="s">
        <v>277</v>
      </c>
      <c r="B14" s="457" t="s">
        <v>278</v>
      </c>
      <c r="C14" s="437">
        <v>0</v>
      </c>
      <c r="D14" s="437">
        <v>0</v>
      </c>
      <c r="E14" s="437">
        <v>40292368.3</v>
      </c>
      <c r="F14" s="436">
        <v>40292368.3</v>
      </c>
      <c r="G14" s="433"/>
      <c r="H14" s="433"/>
      <c r="I14" s="433"/>
      <c r="J14" s="433"/>
      <c r="K14" s="433"/>
      <c r="L14" s="433"/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3"/>
      <c r="AA14" s="433"/>
      <c r="AB14" s="433"/>
      <c r="AC14" s="433"/>
      <c r="AD14" s="433"/>
      <c r="AE14" s="433"/>
      <c r="AF14" s="433"/>
      <c r="AG14" s="433"/>
      <c r="AH14" s="433"/>
      <c r="AI14" s="433"/>
      <c r="AJ14" s="433"/>
      <c r="AK14" s="433"/>
      <c r="AL14" s="433"/>
      <c r="AM14" s="433"/>
      <c r="AN14" s="433"/>
      <c r="AO14" s="433"/>
      <c r="AP14" s="433"/>
      <c r="AQ14" s="433"/>
      <c r="AR14" s="433"/>
      <c r="AS14" s="433"/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433"/>
      <c r="BG14" s="433"/>
      <c r="BH14" s="433"/>
      <c r="BI14" s="433"/>
      <c r="BJ14" s="433"/>
      <c r="BK14" s="433"/>
      <c r="BL14" s="433"/>
      <c r="BM14" s="433"/>
      <c r="BN14" s="433"/>
      <c r="BO14" s="433"/>
      <c r="BP14" s="433"/>
      <c r="BQ14" s="433"/>
      <c r="BR14" s="433"/>
      <c r="BS14" s="433"/>
      <c r="BT14" s="433"/>
      <c r="BU14" s="433"/>
      <c r="BV14" s="433"/>
      <c r="BW14" s="433"/>
      <c r="BX14" s="433"/>
      <c r="BY14" s="433"/>
      <c r="BZ14" s="433"/>
      <c r="CA14" s="433"/>
      <c r="CB14" s="433"/>
      <c r="CC14" s="433"/>
      <c r="CD14" s="433"/>
      <c r="CE14" s="433"/>
      <c r="CF14" s="433"/>
      <c r="CG14" s="433"/>
      <c r="CH14" s="433"/>
      <c r="CI14" s="433"/>
      <c r="CJ14" s="433"/>
      <c r="CK14" s="433"/>
      <c r="CL14" s="433"/>
      <c r="CM14" s="433"/>
      <c r="CN14" s="433"/>
      <c r="CO14" s="433"/>
      <c r="CP14" s="433"/>
      <c r="CQ14" s="433"/>
      <c r="CR14" s="433"/>
      <c r="CS14" s="433"/>
      <c r="CT14" s="433"/>
      <c r="CU14" s="433"/>
      <c r="CV14" s="433"/>
      <c r="CW14" s="433"/>
      <c r="CX14" s="433"/>
      <c r="CY14" s="433"/>
      <c r="CZ14" s="433"/>
      <c r="DA14" s="433"/>
      <c r="DB14" s="433"/>
      <c r="DC14" s="433"/>
      <c r="DD14" s="433"/>
      <c r="DE14" s="433"/>
      <c r="DF14" s="433"/>
      <c r="DG14" s="433"/>
      <c r="DH14" s="433"/>
      <c r="DI14" s="433"/>
      <c r="DJ14" s="433"/>
      <c r="DK14" s="433"/>
      <c r="DL14" s="433"/>
      <c r="DM14" s="433"/>
      <c r="DN14" s="433"/>
      <c r="DO14" s="433"/>
      <c r="DP14" s="433"/>
      <c r="DQ14" s="433"/>
      <c r="DR14" s="433"/>
      <c r="DS14" s="433"/>
      <c r="DT14" s="433"/>
      <c r="DU14" s="433"/>
      <c r="DV14" s="433"/>
      <c r="DW14" s="433"/>
      <c r="DX14" s="433"/>
      <c r="DY14" s="433"/>
      <c r="DZ14" s="433"/>
      <c r="EA14" s="433"/>
      <c r="EB14" s="433"/>
      <c r="EC14" s="433"/>
      <c r="ED14" s="433"/>
      <c r="EE14" s="433"/>
      <c r="EF14" s="433"/>
      <c r="EG14" s="433"/>
      <c r="EH14" s="433"/>
      <c r="EI14" s="433"/>
      <c r="EJ14" s="433"/>
      <c r="EK14" s="433"/>
      <c r="EL14" s="433"/>
      <c r="EM14" s="433"/>
      <c r="EN14" s="433"/>
      <c r="EO14" s="433"/>
      <c r="EP14" s="433"/>
      <c r="EQ14" s="433"/>
      <c r="ER14" s="433"/>
      <c r="ES14" s="433"/>
      <c r="ET14" s="433"/>
      <c r="EU14" s="433"/>
      <c r="EV14" s="433"/>
      <c r="EW14" s="433"/>
      <c r="EX14" s="433"/>
      <c r="EY14" s="433"/>
      <c r="EZ14" s="433"/>
      <c r="FA14" s="433"/>
      <c r="FB14" s="433"/>
      <c r="FC14" s="433"/>
      <c r="FD14" s="433"/>
      <c r="FE14" s="433"/>
      <c r="FF14" s="433"/>
      <c r="FG14" s="433"/>
      <c r="FH14" s="433"/>
      <c r="FI14" s="433"/>
      <c r="FJ14" s="433"/>
      <c r="FK14" s="433"/>
      <c r="FL14" s="433"/>
      <c r="FM14" s="433"/>
      <c r="FN14" s="433"/>
      <c r="FO14" s="433"/>
      <c r="FP14" s="433"/>
      <c r="FQ14" s="433"/>
      <c r="FR14" s="433"/>
      <c r="FS14" s="433"/>
      <c r="FT14" s="433"/>
      <c r="FU14" s="433"/>
      <c r="FV14" s="433"/>
      <c r="FW14" s="433"/>
      <c r="FX14" s="433"/>
      <c r="FY14" s="433"/>
      <c r="FZ14" s="433"/>
      <c r="GA14" s="433"/>
      <c r="GB14" s="433"/>
      <c r="GC14" s="433"/>
      <c r="GD14" s="433"/>
      <c r="GE14" s="433"/>
      <c r="GF14" s="433"/>
      <c r="GG14" s="433"/>
      <c r="GH14" s="433"/>
      <c r="GI14" s="433"/>
      <c r="GJ14" s="433"/>
      <c r="GK14" s="433"/>
      <c r="GL14" s="433"/>
      <c r="GM14" s="433"/>
      <c r="GN14" s="433"/>
      <c r="GO14" s="433"/>
      <c r="GP14" s="433"/>
      <c r="GQ14" s="433"/>
      <c r="GR14" s="433"/>
      <c r="GS14" s="433"/>
      <c r="GT14" s="433"/>
      <c r="GU14" s="433"/>
      <c r="GV14" s="433"/>
      <c r="GW14" s="433"/>
      <c r="GX14" s="433"/>
      <c r="GY14" s="433"/>
      <c r="GZ14" s="433"/>
      <c r="HA14" s="433"/>
      <c r="HB14" s="433"/>
      <c r="HC14" s="433"/>
      <c r="HD14" s="433"/>
      <c r="HE14" s="433"/>
      <c r="HF14" s="433"/>
      <c r="HG14" s="433"/>
      <c r="HH14" s="433"/>
      <c r="HI14" s="433"/>
      <c r="HJ14" s="433"/>
      <c r="HK14" s="433"/>
      <c r="HL14" s="433"/>
      <c r="HM14" s="433"/>
      <c r="HN14" s="433"/>
      <c r="HO14" s="433"/>
      <c r="HP14" s="433"/>
      <c r="HQ14" s="433"/>
      <c r="HR14" s="433"/>
      <c r="HS14" s="433"/>
      <c r="HT14" s="433"/>
      <c r="HU14" s="433"/>
      <c r="HV14" s="433"/>
      <c r="HW14" s="433"/>
      <c r="HX14" s="433"/>
      <c r="HY14" s="433"/>
      <c r="HZ14" s="433"/>
      <c r="IA14" s="433"/>
      <c r="IB14" s="433"/>
      <c r="IC14" s="433"/>
      <c r="ID14" s="433"/>
      <c r="IE14" s="433"/>
      <c r="IF14" s="433"/>
      <c r="IG14" s="433"/>
      <c r="IH14" s="433"/>
      <c r="II14" s="433"/>
      <c r="IJ14" s="433"/>
      <c r="IK14" s="433"/>
      <c r="IL14" s="433"/>
      <c r="IM14" s="433"/>
      <c r="IN14" s="433"/>
      <c r="IO14" s="433"/>
      <c r="IP14" s="433"/>
      <c r="IQ14" s="433"/>
      <c r="IR14" s="433"/>
      <c r="IS14" s="433"/>
      <c r="IT14" s="433"/>
      <c r="IU14" s="433"/>
      <c r="IV14" s="433"/>
    </row>
    <row r="15" spans="1:256" ht="24.75" customHeight="1">
      <c r="A15" s="456" t="s">
        <v>279</v>
      </c>
      <c r="B15" s="457" t="s">
        <v>280</v>
      </c>
      <c r="C15" s="437">
        <v>0</v>
      </c>
      <c r="D15" s="437">
        <v>0</v>
      </c>
      <c r="E15" s="437">
        <v>0</v>
      </c>
      <c r="F15" s="436">
        <v>0</v>
      </c>
      <c r="G15" s="433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3"/>
      <c r="AL15" s="433"/>
      <c r="AM15" s="433"/>
      <c r="AN15" s="433"/>
      <c r="AO15" s="433"/>
      <c r="AP15" s="433"/>
      <c r="AQ15" s="433"/>
      <c r="AR15" s="433"/>
      <c r="AS15" s="433"/>
      <c r="AT15" s="433"/>
      <c r="AU15" s="433"/>
      <c r="AV15" s="433"/>
      <c r="AW15" s="433"/>
      <c r="AX15" s="433"/>
      <c r="AY15" s="433"/>
      <c r="AZ15" s="433"/>
      <c r="BA15" s="433"/>
      <c r="BB15" s="433"/>
      <c r="BC15" s="433"/>
      <c r="BD15" s="433"/>
      <c r="BE15" s="433"/>
      <c r="BF15" s="433"/>
      <c r="BG15" s="433"/>
      <c r="BH15" s="433"/>
      <c r="BI15" s="433"/>
      <c r="BJ15" s="433"/>
      <c r="BK15" s="433"/>
      <c r="BL15" s="433"/>
      <c r="BM15" s="433"/>
      <c r="BN15" s="433"/>
      <c r="BO15" s="433"/>
      <c r="BP15" s="433"/>
      <c r="BQ15" s="433"/>
      <c r="BR15" s="433"/>
      <c r="BS15" s="433"/>
      <c r="BT15" s="433"/>
      <c r="BU15" s="433"/>
      <c r="BV15" s="433"/>
      <c r="BW15" s="433"/>
      <c r="BX15" s="433"/>
      <c r="BY15" s="433"/>
      <c r="BZ15" s="433"/>
      <c r="CA15" s="433"/>
      <c r="CB15" s="433"/>
      <c r="CC15" s="433"/>
      <c r="CD15" s="433"/>
      <c r="CE15" s="433"/>
      <c r="CF15" s="433"/>
      <c r="CG15" s="433"/>
      <c r="CH15" s="433"/>
      <c r="CI15" s="433"/>
      <c r="CJ15" s="433"/>
      <c r="CK15" s="433"/>
      <c r="CL15" s="433"/>
      <c r="CM15" s="433"/>
      <c r="CN15" s="433"/>
      <c r="CO15" s="433"/>
      <c r="CP15" s="433"/>
      <c r="CQ15" s="433"/>
      <c r="CR15" s="433"/>
      <c r="CS15" s="433"/>
      <c r="CT15" s="433"/>
      <c r="CU15" s="433"/>
      <c r="CV15" s="433"/>
      <c r="CW15" s="433"/>
      <c r="CX15" s="433"/>
      <c r="CY15" s="433"/>
      <c r="CZ15" s="433"/>
      <c r="DA15" s="433"/>
      <c r="DB15" s="433"/>
      <c r="DC15" s="433"/>
      <c r="DD15" s="433"/>
      <c r="DE15" s="433"/>
      <c r="DF15" s="433"/>
      <c r="DG15" s="433"/>
      <c r="DH15" s="433"/>
      <c r="DI15" s="433"/>
      <c r="DJ15" s="433"/>
      <c r="DK15" s="433"/>
      <c r="DL15" s="433"/>
      <c r="DM15" s="433"/>
      <c r="DN15" s="433"/>
      <c r="DO15" s="433"/>
      <c r="DP15" s="433"/>
      <c r="DQ15" s="433"/>
      <c r="DR15" s="433"/>
      <c r="DS15" s="433"/>
      <c r="DT15" s="433"/>
      <c r="DU15" s="433"/>
      <c r="DV15" s="433"/>
      <c r="DW15" s="433"/>
      <c r="DX15" s="433"/>
      <c r="DY15" s="433"/>
      <c r="DZ15" s="433"/>
      <c r="EA15" s="433"/>
      <c r="EB15" s="433"/>
      <c r="EC15" s="433"/>
      <c r="ED15" s="433"/>
      <c r="EE15" s="433"/>
      <c r="EF15" s="433"/>
      <c r="EG15" s="433"/>
      <c r="EH15" s="433"/>
      <c r="EI15" s="433"/>
      <c r="EJ15" s="433"/>
      <c r="EK15" s="433"/>
      <c r="EL15" s="433"/>
      <c r="EM15" s="433"/>
      <c r="EN15" s="433"/>
      <c r="EO15" s="433"/>
      <c r="EP15" s="433"/>
      <c r="EQ15" s="433"/>
      <c r="ER15" s="433"/>
      <c r="ES15" s="433"/>
      <c r="ET15" s="433"/>
      <c r="EU15" s="433"/>
      <c r="EV15" s="433"/>
      <c r="EW15" s="433"/>
      <c r="EX15" s="433"/>
      <c r="EY15" s="433"/>
      <c r="EZ15" s="433"/>
      <c r="FA15" s="433"/>
      <c r="FB15" s="433"/>
      <c r="FC15" s="433"/>
      <c r="FD15" s="433"/>
      <c r="FE15" s="433"/>
      <c r="FF15" s="433"/>
      <c r="FG15" s="433"/>
      <c r="FH15" s="433"/>
      <c r="FI15" s="433"/>
      <c r="FJ15" s="433"/>
      <c r="FK15" s="433"/>
      <c r="FL15" s="433"/>
      <c r="FM15" s="433"/>
      <c r="FN15" s="433"/>
      <c r="FO15" s="433"/>
      <c r="FP15" s="433"/>
      <c r="FQ15" s="433"/>
      <c r="FR15" s="433"/>
      <c r="FS15" s="433"/>
      <c r="FT15" s="433"/>
      <c r="FU15" s="433"/>
      <c r="FV15" s="433"/>
      <c r="FW15" s="433"/>
      <c r="FX15" s="433"/>
      <c r="FY15" s="433"/>
      <c r="FZ15" s="433"/>
      <c r="GA15" s="433"/>
      <c r="GB15" s="433"/>
      <c r="GC15" s="433"/>
      <c r="GD15" s="433"/>
      <c r="GE15" s="433"/>
      <c r="GF15" s="433"/>
      <c r="GG15" s="433"/>
      <c r="GH15" s="433"/>
      <c r="GI15" s="433"/>
      <c r="GJ15" s="433"/>
      <c r="GK15" s="433"/>
      <c r="GL15" s="433"/>
      <c r="GM15" s="433"/>
      <c r="GN15" s="433"/>
      <c r="GO15" s="433"/>
      <c r="GP15" s="433"/>
      <c r="GQ15" s="433"/>
      <c r="GR15" s="433"/>
      <c r="GS15" s="433"/>
      <c r="GT15" s="433"/>
      <c r="GU15" s="433"/>
      <c r="GV15" s="433"/>
      <c r="GW15" s="433"/>
      <c r="GX15" s="433"/>
      <c r="GY15" s="433"/>
      <c r="GZ15" s="433"/>
      <c r="HA15" s="433"/>
      <c r="HB15" s="433"/>
      <c r="HC15" s="433"/>
      <c r="HD15" s="433"/>
      <c r="HE15" s="433"/>
      <c r="HF15" s="433"/>
      <c r="HG15" s="433"/>
      <c r="HH15" s="433"/>
      <c r="HI15" s="433"/>
      <c r="HJ15" s="433"/>
      <c r="HK15" s="433"/>
      <c r="HL15" s="433"/>
      <c r="HM15" s="433"/>
      <c r="HN15" s="433"/>
      <c r="HO15" s="433"/>
      <c r="HP15" s="433"/>
      <c r="HQ15" s="433"/>
      <c r="HR15" s="433"/>
      <c r="HS15" s="433"/>
      <c r="HT15" s="433"/>
      <c r="HU15" s="433"/>
      <c r="HV15" s="433"/>
      <c r="HW15" s="433"/>
      <c r="HX15" s="433"/>
      <c r="HY15" s="433"/>
      <c r="HZ15" s="433"/>
      <c r="IA15" s="433"/>
      <c r="IB15" s="433"/>
      <c r="IC15" s="433"/>
      <c r="ID15" s="433"/>
      <c r="IE15" s="433"/>
      <c r="IF15" s="433"/>
      <c r="IG15" s="433"/>
      <c r="IH15" s="433"/>
      <c r="II15" s="433"/>
      <c r="IJ15" s="433"/>
      <c r="IK15" s="433"/>
      <c r="IL15" s="433"/>
      <c r="IM15" s="433"/>
      <c r="IN15" s="433"/>
      <c r="IO15" s="433"/>
      <c r="IP15" s="433"/>
      <c r="IQ15" s="433"/>
      <c r="IR15" s="433"/>
      <c r="IS15" s="433"/>
      <c r="IT15" s="433"/>
      <c r="IU15" s="433"/>
      <c r="IV15" s="433"/>
    </row>
    <row r="16" spans="1:256" ht="24.75" customHeight="1">
      <c r="A16" s="462" t="s">
        <v>281</v>
      </c>
      <c r="B16" s="463" t="s">
        <v>282</v>
      </c>
      <c r="C16" s="438">
        <v>0</v>
      </c>
      <c r="D16" s="438">
        <v>7638995</v>
      </c>
      <c r="E16" s="438">
        <v>0</v>
      </c>
      <c r="F16" s="439">
        <v>7638995</v>
      </c>
      <c r="G16" s="433"/>
      <c r="H16" s="433"/>
      <c r="I16" s="433"/>
      <c r="J16" s="433"/>
      <c r="K16" s="433"/>
      <c r="L16" s="433"/>
      <c r="M16" s="433"/>
      <c r="N16" s="433"/>
      <c r="O16" s="433"/>
      <c r="P16" s="433"/>
      <c r="Q16" s="433"/>
      <c r="R16" s="433"/>
      <c r="S16" s="433"/>
      <c r="T16" s="433"/>
      <c r="U16" s="433"/>
      <c r="V16" s="433"/>
      <c r="W16" s="433"/>
      <c r="X16" s="433"/>
      <c r="Y16" s="433"/>
      <c r="Z16" s="433"/>
      <c r="AA16" s="433"/>
      <c r="AB16" s="433"/>
      <c r="AC16" s="433"/>
      <c r="AD16" s="433"/>
      <c r="AE16" s="433"/>
      <c r="AF16" s="433"/>
      <c r="AG16" s="433"/>
      <c r="AH16" s="433"/>
      <c r="AI16" s="433"/>
      <c r="AJ16" s="433"/>
      <c r="AK16" s="433"/>
      <c r="AL16" s="433"/>
      <c r="AM16" s="433"/>
      <c r="AN16" s="433"/>
      <c r="AO16" s="433"/>
      <c r="AP16" s="433"/>
      <c r="AQ16" s="433"/>
      <c r="AR16" s="433"/>
      <c r="AS16" s="433"/>
      <c r="AT16" s="433"/>
      <c r="AU16" s="433"/>
      <c r="AV16" s="433"/>
      <c r="AW16" s="433"/>
      <c r="AX16" s="433"/>
      <c r="AY16" s="433"/>
      <c r="AZ16" s="433"/>
      <c r="BA16" s="433"/>
      <c r="BB16" s="433"/>
      <c r="BC16" s="433"/>
      <c r="BD16" s="433"/>
      <c r="BE16" s="433"/>
      <c r="BF16" s="433"/>
      <c r="BG16" s="433"/>
      <c r="BH16" s="433"/>
      <c r="BI16" s="433"/>
      <c r="BJ16" s="433"/>
      <c r="BK16" s="433"/>
      <c r="BL16" s="433"/>
      <c r="BM16" s="433"/>
      <c r="BN16" s="433"/>
      <c r="BO16" s="433"/>
      <c r="BP16" s="433"/>
      <c r="BQ16" s="433"/>
      <c r="BR16" s="433"/>
      <c r="BS16" s="433"/>
      <c r="BT16" s="433"/>
      <c r="BU16" s="433"/>
      <c r="BV16" s="433"/>
      <c r="BW16" s="433"/>
      <c r="BX16" s="433"/>
      <c r="BY16" s="433"/>
      <c r="BZ16" s="433"/>
      <c r="CA16" s="433"/>
      <c r="CB16" s="433"/>
      <c r="CC16" s="433"/>
      <c r="CD16" s="433"/>
      <c r="CE16" s="433"/>
      <c r="CF16" s="433"/>
      <c r="CG16" s="433"/>
      <c r="CH16" s="433"/>
      <c r="CI16" s="433"/>
      <c r="CJ16" s="433"/>
      <c r="CK16" s="433"/>
      <c r="CL16" s="433"/>
      <c r="CM16" s="433"/>
      <c r="CN16" s="433"/>
      <c r="CO16" s="433"/>
      <c r="CP16" s="433"/>
      <c r="CQ16" s="433"/>
      <c r="CR16" s="433"/>
      <c r="CS16" s="433"/>
      <c r="CT16" s="433"/>
      <c r="CU16" s="433"/>
      <c r="CV16" s="433"/>
      <c r="CW16" s="433"/>
      <c r="CX16" s="433"/>
      <c r="CY16" s="433"/>
      <c r="CZ16" s="433"/>
      <c r="DA16" s="433"/>
      <c r="DB16" s="433"/>
      <c r="DC16" s="433"/>
      <c r="DD16" s="433"/>
      <c r="DE16" s="433"/>
      <c r="DF16" s="433"/>
      <c r="DG16" s="433"/>
      <c r="DH16" s="433"/>
      <c r="DI16" s="433"/>
      <c r="DJ16" s="433"/>
      <c r="DK16" s="433"/>
      <c r="DL16" s="433"/>
      <c r="DM16" s="433"/>
      <c r="DN16" s="433"/>
      <c r="DO16" s="433"/>
      <c r="DP16" s="433"/>
      <c r="DQ16" s="433"/>
      <c r="DR16" s="433"/>
      <c r="DS16" s="433"/>
      <c r="DT16" s="433"/>
      <c r="DU16" s="433"/>
      <c r="DV16" s="433"/>
      <c r="DW16" s="433"/>
      <c r="DX16" s="433"/>
      <c r="DY16" s="433"/>
      <c r="DZ16" s="433"/>
      <c r="EA16" s="433"/>
      <c r="EB16" s="433"/>
      <c r="EC16" s="433"/>
      <c r="ED16" s="433"/>
      <c r="EE16" s="433"/>
      <c r="EF16" s="433"/>
      <c r="EG16" s="433"/>
      <c r="EH16" s="433"/>
      <c r="EI16" s="433"/>
      <c r="EJ16" s="433"/>
      <c r="EK16" s="433"/>
      <c r="EL16" s="433"/>
      <c r="EM16" s="433"/>
      <c r="EN16" s="433"/>
      <c r="EO16" s="433"/>
      <c r="EP16" s="433"/>
      <c r="EQ16" s="433"/>
      <c r="ER16" s="433"/>
      <c r="ES16" s="433"/>
      <c r="ET16" s="433"/>
      <c r="EU16" s="433"/>
      <c r="EV16" s="433"/>
      <c r="EW16" s="433"/>
      <c r="EX16" s="433"/>
      <c r="EY16" s="433"/>
      <c r="EZ16" s="433"/>
      <c r="FA16" s="433"/>
      <c r="FB16" s="433"/>
      <c r="FC16" s="433"/>
      <c r="FD16" s="433"/>
      <c r="FE16" s="433"/>
      <c r="FF16" s="433"/>
      <c r="FG16" s="433"/>
      <c r="FH16" s="433"/>
      <c r="FI16" s="433"/>
      <c r="FJ16" s="433"/>
      <c r="FK16" s="433"/>
      <c r="FL16" s="433"/>
      <c r="FM16" s="433"/>
      <c r="FN16" s="433"/>
      <c r="FO16" s="433"/>
      <c r="FP16" s="433"/>
      <c r="FQ16" s="433"/>
      <c r="FR16" s="433"/>
      <c r="FS16" s="433"/>
      <c r="FT16" s="433"/>
      <c r="FU16" s="433"/>
      <c r="FV16" s="433"/>
      <c r="FW16" s="433"/>
      <c r="FX16" s="433"/>
      <c r="FY16" s="433"/>
      <c r="FZ16" s="433"/>
      <c r="GA16" s="433"/>
      <c r="GB16" s="433"/>
      <c r="GC16" s="433"/>
      <c r="GD16" s="433"/>
      <c r="GE16" s="433"/>
      <c r="GF16" s="433"/>
      <c r="GG16" s="433"/>
      <c r="GH16" s="433"/>
      <c r="GI16" s="433"/>
      <c r="GJ16" s="433"/>
      <c r="GK16" s="433"/>
      <c r="GL16" s="433"/>
      <c r="GM16" s="433"/>
      <c r="GN16" s="433"/>
      <c r="GO16" s="433"/>
      <c r="GP16" s="433"/>
      <c r="GQ16" s="433"/>
      <c r="GR16" s="433"/>
      <c r="GS16" s="433"/>
      <c r="GT16" s="433"/>
      <c r="GU16" s="433"/>
      <c r="GV16" s="433"/>
      <c r="GW16" s="433"/>
      <c r="GX16" s="433"/>
      <c r="GY16" s="433"/>
      <c r="GZ16" s="433"/>
      <c r="HA16" s="433"/>
      <c r="HB16" s="433"/>
      <c r="HC16" s="433"/>
      <c r="HD16" s="433"/>
      <c r="HE16" s="433"/>
      <c r="HF16" s="433"/>
      <c r="HG16" s="433"/>
      <c r="HH16" s="433"/>
      <c r="HI16" s="433"/>
      <c r="HJ16" s="433"/>
      <c r="HK16" s="433"/>
      <c r="HL16" s="433"/>
      <c r="HM16" s="433"/>
      <c r="HN16" s="433"/>
      <c r="HO16" s="433"/>
      <c r="HP16" s="433"/>
      <c r="HQ16" s="433"/>
      <c r="HR16" s="433"/>
      <c r="HS16" s="433"/>
      <c r="HT16" s="433"/>
      <c r="HU16" s="433"/>
      <c r="HV16" s="433"/>
      <c r="HW16" s="433"/>
      <c r="HX16" s="433"/>
      <c r="HY16" s="433"/>
      <c r="HZ16" s="433"/>
      <c r="IA16" s="433"/>
      <c r="IB16" s="433"/>
      <c r="IC16" s="433"/>
      <c r="ID16" s="433"/>
      <c r="IE16" s="433"/>
      <c r="IF16" s="433"/>
      <c r="IG16" s="433"/>
      <c r="IH16" s="433"/>
      <c r="II16" s="433"/>
      <c r="IJ16" s="433"/>
      <c r="IK16" s="433"/>
      <c r="IL16" s="433"/>
      <c r="IM16" s="433"/>
      <c r="IN16" s="433"/>
      <c r="IO16" s="433"/>
      <c r="IP16" s="433"/>
      <c r="IQ16" s="433"/>
      <c r="IR16" s="433"/>
      <c r="IS16" s="433"/>
      <c r="IT16" s="433"/>
      <c r="IU16" s="433"/>
      <c r="IV16" s="433"/>
    </row>
    <row r="17" spans="1:256" ht="24.75" customHeight="1" thickBot="1">
      <c r="A17" s="749" t="s">
        <v>106</v>
      </c>
      <c r="B17" s="749"/>
      <c r="C17" s="440">
        <v>330085594.7700001</v>
      </c>
      <c r="D17" s="440">
        <v>1473813863.2399995</v>
      </c>
      <c r="E17" s="440">
        <v>74112576.08818755</v>
      </c>
      <c r="F17" s="441">
        <v>1878012034.0981872</v>
      </c>
      <c r="G17" s="464"/>
      <c r="H17" s="464"/>
      <c r="I17" s="450"/>
      <c r="J17" s="450"/>
      <c r="K17" s="450"/>
      <c r="L17" s="450"/>
      <c r="M17" s="450"/>
      <c r="N17" s="450"/>
      <c r="O17" s="450"/>
      <c r="P17" s="450"/>
      <c r="Q17" s="450"/>
      <c r="R17" s="450"/>
      <c r="S17" s="450"/>
      <c r="T17" s="450"/>
      <c r="U17" s="450"/>
      <c r="V17" s="450"/>
      <c r="W17" s="450"/>
      <c r="X17" s="450"/>
      <c r="Y17" s="450"/>
      <c r="Z17" s="450"/>
      <c r="AA17" s="450"/>
      <c r="AB17" s="450"/>
      <c r="AC17" s="450"/>
      <c r="AD17" s="450"/>
      <c r="AE17" s="450"/>
      <c r="AF17" s="450"/>
      <c r="AG17" s="450"/>
      <c r="AH17" s="450"/>
      <c r="AI17" s="450"/>
      <c r="AJ17" s="450"/>
      <c r="AK17" s="450"/>
      <c r="AL17" s="450"/>
      <c r="AM17" s="450"/>
      <c r="AN17" s="450"/>
      <c r="AO17" s="450"/>
      <c r="AP17" s="450"/>
      <c r="AQ17" s="450"/>
      <c r="AR17" s="450"/>
      <c r="AS17" s="450"/>
      <c r="AT17" s="450"/>
      <c r="AU17" s="450"/>
      <c r="AV17" s="450"/>
      <c r="AW17" s="450"/>
      <c r="AX17" s="450"/>
      <c r="AY17" s="450"/>
      <c r="AZ17" s="450"/>
      <c r="BA17" s="450"/>
      <c r="BB17" s="450"/>
      <c r="BC17" s="450"/>
      <c r="BD17" s="450"/>
      <c r="BE17" s="450"/>
      <c r="BF17" s="450"/>
      <c r="BG17" s="450"/>
      <c r="BH17" s="450"/>
      <c r="BI17" s="450"/>
      <c r="BJ17" s="450"/>
      <c r="BK17" s="450"/>
      <c r="BL17" s="450"/>
      <c r="BM17" s="450"/>
      <c r="BN17" s="450"/>
      <c r="BO17" s="450"/>
      <c r="BP17" s="450"/>
      <c r="BQ17" s="450"/>
      <c r="BR17" s="450"/>
      <c r="BS17" s="450"/>
      <c r="BT17" s="450"/>
      <c r="BU17" s="450"/>
      <c r="BV17" s="450"/>
      <c r="BW17" s="450"/>
      <c r="BX17" s="450"/>
      <c r="BY17" s="450"/>
      <c r="BZ17" s="450"/>
      <c r="CA17" s="450"/>
      <c r="CB17" s="450"/>
      <c r="CC17" s="450"/>
      <c r="CD17" s="450"/>
      <c r="CE17" s="450"/>
      <c r="CF17" s="450"/>
      <c r="CG17" s="450"/>
      <c r="CH17" s="450"/>
      <c r="CI17" s="450"/>
      <c r="CJ17" s="450"/>
      <c r="CK17" s="450"/>
      <c r="CL17" s="450"/>
      <c r="CM17" s="450"/>
      <c r="CN17" s="450"/>
      <c r="CO17" s="450"/>
      <c r="CP17" s="450"/>
      <c r="CQ17" s="450"/>
      <c r="CR17" s="450"/>
      <c r="CS17" s="450"/>
      <c r="CT17" s="450"/>
      <c r="CU17" s="450"/>
      <c r="CV17" s="450"/>
      <c r="CW17" s="450"/>
      <c r="CX17" s="450"/>
      <c r="CY17" s="450"/>
      <c r="CZ17" s="450"/>
      <c r="DA17" s="450"/>
      <c r="DB17" s="450"/>
      <c r="DC17" s="450"/>
      <c r="DD17" s="450"/>
      <c r="DE17" s="450"/>
      <c r="DF17" s="450"/>
      <c r="DG17" s="450"/>
      <c r="DH17" s="450"/>
      <c r="DI17" s="450"/>
      <c r="DJ17" s="450"/>
      <c r="DK17" s="450"/>
      <c r="DL17" s="450"/>
      <c r="DM17" s="450"/>
      <c r="DN17" s="450"/>
      <c r="DO17" s="450"/>
      <c r="DP17" s="450"/>
      <c r="DQ17" s="450"/>
      <c r="DR17" s="450"/>
      <c r="DS17" s="450"/>
      <c r="DT17" s="450"/>
      <c r="DU17" s="450"/>
      <c r="DV17" s="450"/>
      <c r="DW17" s="450"/>
      <c r="DX17" s="450"/>
      <c r="DY17" s="450"/>
      <c r="DZ17" s="450"/>
      <c r="EA17" s="450"/>
      <c r="EB17" s="450"/>
      <c r="EC17" s="450"/>
      <c r="ED17" s="450"/>
      <c r="EE17" s="450"/>
      <c r="EF17" s="450"/>
      <c r="EG17" s="450"/>
      <c r="EH17" s="450"/>
      <c r="EI17" s="450"/>
      <c r="EJ17" s="450"/>
      <c r="EK17" s="450"/>
      <c r="EL17" s="450"/>
      <c r="EM17" s="450"/>
      <c r="EN17" s="450"/>
      <c r="EO17" s="450"/>
      <c r="EP17" s="450"/>
      <c r="EQ17" s="450"/>
      <c r="ER17" s="450"/>
      <c r="ES17" s="450"/>
      <c r="ET17" s="450"/>
      <c r="EU17" s="450"/>
      <c r="EV17" s="450"/>
      <c r="EW17" s="450"/>
      <c r="EX17" s="450"/>
      <c r="EY17" s="450"/>
      <c r="EZ17" s="450"/>
      <c r="FA17" s="450"/>
      <c r="FB17" s="450"/>
      <c r="FC17" s="450"/>
      <c r="FD17" s="450"/>
      <c r="FE17" s="450"/>
      <c r="FF17" s="450"/>
      <c r="FG17" s="450"/>
      <c r="FH17" s="450"/>
      <c r="FI17" s="450"/>
      <c r="FJ17" s="450"/>
      <c r="FK17" s="450"/>
      <c r="FL17" s="450"/>
      <c r="FM17" s="450"/>
      <c r="FN17" s="450"/>
      <c r="FO17" s="450"/>
      <c r="FP17" s="450"/>
      <c r="FQ17" s="450"/>
      <c r="FR17" s="450"/>
      <c r="FS17" s="450"/>
      <c r="FT17" s="450"/>
      <c r="FU17" s="450"/>
      <c r="FV17" s="450"/>
      <c r="FW17" s="450"/>
      <c r="FX17" s="450"/>
      <c r="FY17" s="450"/>
      <c r="FZ17" s="450"/>
      <c r="GA17" s="450"/>
      <c r="GB17" s="450"/>
      <c r="GC17" s="450"/>
      <c r="GD17" s="450"/>
      <c r="GE17" s="450"/>
      <c r="GF17" s="450"/>
      <c r="GG17" s="450"/>
      <c r="GH17" s="450"/>
      <c r="GI17" s="450"/>
      <c r="GJ17" s="450"/>
      <c r="GK17" s="450"/>
      <c r="GL17" s="450"/>
      <c r="GM17" s="450"/>
      <c r="GN17" s="450"/>
      <c r="GO17" s="450"/>
      <c r="GP17" s="450"/>
      <c r="GQ17" s="450"/>
      <c r="GR17" s="450"/>
      <c r="GS17" s="450"/>
      <c r="GT17" s="450"/>
      <c r="GU17" s="450"/>
      <c r="GV17" s="450"/>
      <c r="GW17" s="450"/>
      <c r="GX17" s="450"/>
      <c r="GY17" s="450"/>
      <c r="GZ17" s="450"/>
      <c r="HA17" s="450"/>
      <c r="HB17" s="450"/>
      <c r="HC17" s="450"/>
      <c r="HD17" s="450"/>
      <c r="HE17" s="450"/>
      <c r="HF17" s="450"/>
      <c r="HG17" s="450"/>
      <c r="HH17" s="450"/>
      <c r="HI17" s="450"/>
      <c r="HJ17" s="450"/>
      <c r="HK17" s="450"/>
      <c r="HL17" s="450"/>
      <c r="HM17" s="450"/>
      <c r="HN17" s="450"/>
      <c r="HO17" s="450"/>
      <c r="HP17" s="450"/>
      <c r="HQ17" s="450"/>
      <c r="HR17" s="450"/>
      <c r="HS17" s="450"/>
      <c r="HT17" s="450"/>
      <c r="HU17" s="450"/>
      <c r="HV17" s="450"/>
      <c r="HW17" s="450"/>
      <c r="HX17" s="450"/>
      <c r="HY17" s="450"/>
      <c r="HZ17" s="450"/>
      <c r="IA17" s="450"/>
      <c r="IB17" s="450"/>
      <c r="IC17" s="450"/>
      <c r="ID17" s="450"/>
      <c r="IE17" s="450"/>
      <c r="IF17" s="450"/>
      <c r="IG17" s="450"/>
      <c r="IH17" s="450"/>
      <c r="II17" s="450"/>
      <c r="IJ17" s="450"/>
      <c r="IK17" s="450"/>
      <c r="IL17" s="450"/>
      <c r="IM17" s="450"/>
      <c r="IN17" s="450"/>
      <c r="IO17" s="450"/>
      <c r="IP17" s="450"/>
      <c r="IQ17" s="450"/>
      <c r="IR17" s="450"/>
      <c r="IS17" s="450"/>
      <c r="IT17" s="450"/>
      <c r="IU17" s="450"/>
      <c r="IV17" s="450"/>
    </row>
    <row r="18" spans="1:256" ht="21.75" thickTop="1">
      <c r="A18" s="433"/>
      <c r="B18" s="433"/>
      <c r="C18" s="433"/>
      <c r="D18" s="433"/>
      <c r="E18" s="433"/>
      <c r="F18" s="433"/>
      <c r="G18" s="448"/>
      <c r="H18" s="465"/>
      <c r="I18" s="433"/>
      <c r="J18" s="433"/>
      <c r="K18" s="433"/>
      <c r="L18" s="433"/>
      <c r="M18" s="433"/>
      <c r="N18" s="433"/>
      <c r="O18" s="433"/>
      <c r="P18" s="433"/>
      <c r="Q18" s="433"/>
      <c r="R18" s="433"/>
      <c r="S18" s="433"/>
      <c r="T18" s="433"/>
      <c r="U18" s="433"/>
      <c r="V18" s="433"/>
      <c r="W18" s="433"/>
      <c r="X18" s="433"/>
      <c r="Y18" s="433"/>
      <c r="Z18" s="433"/>
      <c r="AA18" s="433"/>
      <c r="AB18" s="433"/>
      <c r="AC18" s="433"/>
      <c r="AD18" s="433"/>
      <c r="AE18" s="433"/>
      <c r="AF18" s="433"/>
      <c r="AG18" s="433"/>
      <c r="AH18" s="433"/>
      <c r="AI18" s="433"/>
      <c r="AJ18" s="433"/>
      <c r="AK18" s="433"/>
      <c r="AL18" s="433"/>
      <c r="AM18" s="433"/>
      <c r="AN18" s="433"/>
      <c r="AO18" s="433"/>
      <c r="AP18" s="433"/>
      <c r="AQ18" s="433"/>
      <c r="AR18" s="433"/>
      <c r="AS18" s="433"/>
      <c r="AT18" s="433"/>
      <c r="AU18" s="433"/>
      <c r="AV18" s="433"/>
      <c r="AW18" s="433"/>
      <c r="AX18" s="433"/>
      <c r="AY18" s="433"/>
      <c r="AZ18" s="433"/>
      <c r="BA18" s="433"/>
      <c r="BB18" s="433"/>
      <c r="BC18" s="433"/>
      <c r="BD18" s="433"/>
      <c r="BE18" s="433"/>
      <c r="BF18" s="433"/>
      <c r="BG18" s="433"/>
      <c r="BH18" s="433"/>
      <c r="BI18" s="433"/>
      <c r="BJ18" s="433"/>
      <c r="BK18" s="433"/>
      <c r="BL18" s="433"/>
      <c r="BM18" s="433"/>
      <c r="BN18" s="433"/>
      <c r="BO18" s="433"/>
      <c r="BP18" s="433"/>
      <c r="BQ18" s="433"/>
      <c r="BR18" s="433"/>
      <c r="BS18" s="433"/>
      <c r="BT18" s="433"/>
      <c r="BU18" s="433"/>
      <c r="BV18" s="433"/>
      <c r="BW18" s="433"/>
      <c r="BX18" s="433"/>
      <c r="BY18" s="433"/>
      <c r="BZ18" s="433"/>
      <c r="CA18" s="433"/>
      <c r="CB18" s="433"/>
      <c r="CC18" s="433"/>
      <c r="CD18" s="433"/>
      <c r="CE18" s="433"/>
      <c r="CF18" s="433"/>
      <c r="CG18" s="433"/>
      <c r="CH18" s="433"/>
      <c r="CI18" s="433"/>
      <c r="CJ18" s="433"/>
      <c r="CK18" s="433"/>
      <c r="CL18" s="433"/>
      <c r="CM18" s="433"/>
      <c r="CN18" s="433"/>
      <c r="CO18" s="433"/>
      <c r="CP18" s="433"/>
      <c r="CQ18" s="433"/>
      <c r="CR18" s="433"/>
      <c r="CS18" s="433"/>
      <c r="CT18" s="433"/>
      <c r="CU18" s="433"/>
      <c r="CV18" s="433"/>
      <c r="CW18" s="433"/>
      <c r="CX18" s="433"/>
      <c r="CY18" s="433"/>
      <c r="CZ18" s="433"/>
      <c r="DA18" s="433"/>
      <c r="DB18" s="433"/>
      <c r="DC18" s="433"/>
      <c r="DD18" s="433"/>
      <c r="DE18" s="433"/>
      <c r="DF18" s="433"/>
      <c r="DG18" s="433"/>
      <c r="DH18" s="433"/>
      <c r="DI18" s="433"/>
      <c r="DJ18" s="433"/>
      <c r="DK18" s="433"/>
      <c r="DL18" s="433"/>
      <c r="DM18" s="433"/>
      <c r="DN18" s="433"/>
      <c r="DO18" s="433"/>
      <c r="DP18" s="433"/>
      <c r="DQ18" s="433"/>
      <c r="DR18" s="433"/>
      <c r="DS18" s="433"/>
      <c r="DT18" s="433"/>
      <c r="DU18" s="433"/>
      <c r="DV18" s="433"/>
      <c r="DW18" s="433"/>
      <c r="DX18" s="433"/>
      <c r="DY18" s="433"/>
      <c r="DZ18" s="433"/>
      <c r="EA18" s="433"/>
      <c r="EB18" s="433"/>
      <c r="EC18" s="433"/>
      <c r="ED18" s="433"/>
      <c r="EE18" s="433"/>
      <c r="EF18" s="433"/>
      <c r="EG18" s="433"/>
      <c r="EH18" s="433"/>
      <c r="EI18" s="433"/>
      <c r="EJ18" s="433"/>
      <c r="EK18" s="433"/>
      <c r="EL18" s="433"/>
      <c r="EM18" s="433"/>
      <c r="EN18" s="433"/>
      <c r="EO18" s="433"/>
      <c r="EP18" s="433"/>
      <c r="EQ18" s="433"/>
      <c r="ER18" s="433"/>
      <c r="ES18" s="433"/>
      <c r="ET18" s="433"/>
      <c r="EU18" s="433"/>
      <c r="EV18" s="433"/>
      <c r="EW18" s="433"/>
      <c r="EX18" s="433"/>
      <c r="EY18" s="433"/>
      <c r="EZ18" s="433"/>
      <c r="FA18" s="433"/>
      <c r="FB18" s="433"/>
      <c r="FC18" s="433"/>
      <c r="FD18" s="433"/>
      <c r="FE18" s="433"/>
      <c r="FF18" s="433"/>
      <c r="FG18" s="433"/>
      <c r="FH18" s="433"/>
      <c r="FI18" s="433"/>
      <c r="FJ18" s="433"/>
      <c r="FK18" s="433"/>
      <c r="FL18" s="433"/>
      <c r="FM18" s="433"/>
      <c r="FN18" s="433"/>
      <c r="FO18" s="433"/>
      <c r="FP18" s="433"/>
      <c r="FQ18" s="433"/>
      <c r="FR18" s="433"/>
      <c r="FS18" s="433"/>
      <c r="FT18" s="433"/>
      <c r="FU18" s="433"/>
      <c r="FV18" s="433"/>
      <c r="FW18" s="433"/>
      <c r="FX18" s="433"/>
      <c r="FY18" s="433"/>
      <c r="FZ18" s="433"/>
      <c r="GA18" s="433"/>
      <c r="GB18" s="433"/>
      <c r="GC18" s="433"/>
      <c r="GD18" s="433"/>
      <c r="GE18" s="433"/>
      <c r="GF18" s="433"/>
      <c r="GG18" s="433"/>
      <c r="GH18" s="433"/>
      <c r="GI18" s="433"/>
      <c r="GJ18" s="433"/>
      <c r="GK18" s="433"/>
      <c r="GL18" s="433"/>
      <c r="GM18" s="433"/>
      <c r="GN18" s="433"/>
      <c r="GO18" s="433"/>
      <c r="GP18" s="433"/>
      <c r="GQ18" s="433"/>
      <c r="GR18" s="433"/>
      <c r="GS18" s="433"/>
      <c r="GT18" s="433"/>
      <c r="GU18" s="433"/>
      <c r="GV18" s="433"/>
      <c r="GW18" s="433"/>
      <c r="GX18" s="433"/>
      <c r="GY18" s="433"/>
      <c r="GZ18" s="433"/>
      <c r="HA18" s="433"/>
      <c r="HB18" s="433"/>
      <c r="HC18" s="433"/>
      <c r="HD18" s="433"/>
      <c r="HE18" s="433"/>
      <c r="HF18" s="433"/>
      <c r="HG18" s="433"/>
      <c r="HH18" s="433"/>
      <c r="HI18" s="433"/>
      <c r="HJ18" s="433"/>
      <c r="HK18" s="433"/>
      <c r="HL18" s="433"/>
      <c r="HM18" s="433"/>
      <c r="HN18" s="433"/>
      <c r="HO18" s="433"/>
      <c r="HP18" s="433"/>
      <c r="HQ18" s="433"/>
      <c r="HR18" s="433"/>
      <c r="HS18" s="433"/>
      <c r="HT18" s="433"/>
      <c r="HU18" s="433"/>
      <c r="HV18" s="433"/>
      <c r="HW18" s="433"/>
      <c r="HX18" s="433"/>
      <c r="HY18" s="433"/>
      <c r="HZ18" s="433"/>
      <c r="IA18" s="433"/>
      <c r="IB18" s="433"/>
      <c r="IC18" s="433"/>
      <c r="ID18" s="433"/>
      <c r="IE18" s="433"/>
      <c r="IF18" s="433"/>
      <c r="IG18" s="433"/>
      <c r="IH18" s="433"/>
      <c r="II18" s="433"/>
      <c r="IJ18" s="433"/>
      <c r="IK18" s="433"/>
      <c r="IL18" s="433"/>
      <c r="IM18" s="433"/>
      <c r="IN18" s="433"/>
      <c r="IO18" s="433"/>
      <c r="IP18" s="433"/>
      <c r="IQ18" s="433"/>
      <c r="IR18" s="433"/>
      <c r="IS18" s="433"/>
      <c r="IT18" s="433"/>
      <c r="IU18" s="433"/>
      <c r="IV18" s="433"/>
    </row>
    <row r="19" spans="1:256" ht="21">
      <c r="A19" s="744" t="s">
        <v>283</v>
      </c>
      <c r="B19" s="744"/>
      <c r="C19" s="744"/>
      <c r="D19" s="744"/>
      <c r="E19" s="744"/>
      <c r="F19" s="466"/>
      <c r="G19" s="448"/>
      <c r="H19" s="465"/>
      <c r="I19" s="433"/>
      <c r="J19" s="433"/>
      <c r="K19" s="433"/>
      <c r="L19" s="433"/>
      <c r="M19" s="433"/>
      <c r="N19" s="433"/>
      <c r="O19" s="433"/>
      <c r="P19" s="433"/>
      <c r="Q19" s="433"/>
      <c r="R19" s="433"/>
      <c r="S19" s="433"/>
      <c r="T19" s="433"/>
      <c r="U19" s="433"/>
      <c r="V19" s="433"/>
      <c r="W19" s="433"/>
      <c r="X19" s="433"/>
      <c r="Y19" s="433"/>
      <c r="Z19" s="433"/>
      <c r="AA19" s="433"/>
      <c r="AB19" s="433"/>
      <c r="AC19" s="433"/>
      <c r="AD19" s="433"/>
      <c r="AE19" s="433"/>
      <c r="AF19" s="433"/>
      <c r="AG19" s="433"/>
      <c r="AH19" s="433"/>
      <c r="AI19" s="433"/>
      <c r="AJ19" s="433"/>
      <c r="AK19" s="433"/>
      <c r="AL19" s="433"/>
      <c r="AM19" s="433"/>
      <c r="AN19" s="433"/>
      <c r="AO19" s="433"/>
      <c r="AP19" s="433"/>
      <c r="AQ19" s="433"/>
      <c r="AR19" s="433"/>
      <c r="AS19" s="433"/>
      <c r="AT19" s="433"/>
      <c r="AU19" s="433"/>
      <c r="AV19" s="433"/>
      <c r="AW19" s="433"/>
      <c r="AX19" s="433"/>
      <c r="AY19" s="433"/>
      <c r="AZ19" s="433"/>
      <c r="BA19" s="433"/>
      <c r="BB19" s="433"/>
      <c r="BC19" s="433"/>
      <c r="BD19" s="433"/>
      <c r="BE19" s="433"/>
      <c r="BF19" s="433"/>
      <c r="BG19" s="433"/>
      <c r="BH19" s="433"/>
      <c r="BI19" s="433"/>
      <c r="BJ19" s="433"/>
      <c r="BK19" s="433"/>
      <c r="BL19" s="433"/>
      <c r="BM19" s="433"/>
      <c r="BN19" s="433"/>
      <c r="BO19" s="433"/>
      <c r="BP19" s="433"/>
      <c r="BQ19" s="433"/>
      <c r="BR19" s="433"/>
      <c r="BS19" s="433"/>
      <c r="BT19" s="433"/>
      <c r="BU19" s="433"/>
      <c r="BV19" s="433"/>
      <c r="BW19" s="433"/>
      <c r="BX19" s="433"/>
      <c r="BY19" s="433"/>
      <c r="BZ19" s="433"/>
      <c r="CA19" s="433"/>
      <c r="CB19" s="433"/>
      <c r="CC19" s="433"/>
      <c r="CD19" s="433"/>
      <c r="CE19" s="433"/>
      <c r="CF19" s="433"/>
      <c r="CG19" s="433"/>
      <c r="CH19" s="433"/>
      <c r="CI19" s="433"/>
      <c r="CJ19" s="433"/>
      <c r="CK19" s="433"/>
      <c r="CL19" s="433"/>
      <c r="CM19" s="433"/>
      <c r="CN19" s="433"/>
      <c r="CO19" s="433"/>
      <c r="CP19" s="433"/>
      <c r="CQ19" s="433"/>
      <c r="CR19" s="433"/>
      <c r="CS19" s="433"/>
      <c r="CT19" s="433"/>
      <c r="CU19" s="433"/>
      <c r="CV19" s="433"/>
      <c r="CW19" s="433"/>
      <c r="CX19" s="433"/>
      <c r="CY19" s="433"/>
      <c r="CZ19" s="433"/>
      <c r="DA19" s="433"/>
      <c r="DB19" s="433"/>
      <c r="DC19" s="433"/>
      <c r="DD19" s="433"/>
      <c r="DE19" s="433"/>
      <c r="DF19" s="433"/>
      <c r="DG19" s="433"/>
      <c r="DH19" s="433"/>
      <c r="DI19" s="433"/>
      <c r="DJ19" s="433"/>
      <c r="DK19" s="433"/>
      <c r="DL19" s="433"/>
      <c r="DM19" s="433"/>
      <c r="DN19" s="433"/>
      <c r="DO19" s="433"/>
      <c r="DP19" s="433"/>
      <c r="DQ19" s="433"/>
      <c r="DR19" s="433"/>
      <c r="DS19" s="433"/>
      <c r="DT19" s="433"/>
      <c r="DU19" s="433"/>
      <c r="DV19" s="433"/>
      <c r="DW19" s="433"/>
      <c r="DX19" s="433"/>
      <c r="DY19" s="433"/>
      <c r="DZ19" s="433"/>
      <c r="EA19" s="433"/>
      <c r="EB19" s="433"/>
      <c r="EC19" s="433"/>
      <c r="ED19" s="433"/>
      <c r="EE19" s="433"/>
      <c r="EF19" s="433"/>
      <c r="EG19" s="433"/>
      <c r="EH19" s="433"/>
      <c r="EI19" s="433"/>
      <c r="EJ19" s="433"/>
      <c r="EK19" s="433"/>
      <c r="EL19" s="433"/>
      <c r="EM19" s="433"/>
      <c r="EN19" s="433"/>
      <c r="EO19" s="433"/>
      <c r="EP19" s="433"/>
      <c r="EQ19" s="433"/>
      <c r="ER19" s="433"/>
      <c r="ES19" s="433"/>
      <c r="ET19" s="433"/>
      <c r="EU19" s="433"/>
      <c r="EV19" s="433"/>
      <c r="EW19" s="433"/>
      <c r="EX19" s="433"/>
      <c r="EY19" s="433"/>
      <c r="EZ19" s="433"/>
      <c r="FA19" s="433"/>
      <c r="FB19" s="433"/>
      <c r="FC19" s="433"/>
      <c r="FD19" s="433"/>
      <c r="FE19" s="433"/>
      <c r="FF19" s="433"/>
      <c r="FG19" s="433"/>
      <c r="FH19" s="433"/>
      <c r="FI19" s="433"/>
      <c r="FJ19" s="433"/>
      <c r="FK19" s="433"/>
      <c r="FL19" s="433"/>
      <c r="FM19" s="433"/>
      <c r="FN19" s="433"/>
      <c r="FO19" s="433"/>
      <c r="FP19" s="433"/>
      <c r="FQ19" s="433"/>
      <c r="FR19" s="433"/>
      <c r="FS19" s="433"/>
      <c r="FT19" s="433"/>
      <c r="FU19" s="433"/>
      <c r="FV19" s="433"/>
      <c r="FW19" s="433"/>
      <c r="FX19" s="433"/>
      <c r="FY19" s="433"/>
      <c r="FZ19" s="433"/>
      <c r="GA19" s="433"/>
      <c r="GB19" s="433"/>
      <c r="GC19" s="433"/>
      <c r="GD19" s="433"/>
      <c r="GE19" s="433"/>
      <c r="GF19" s="433"/>
      <c r="GG19" s="433"/>
      <c r="GH19" s="433"/>
      <c r="GI19" s="433"/>
      <c r="GJ19" s="433"/>
      <c r="GK19" s="433"/>
      <c r="GL19" s="433"/>
      <c r="GM19" s="433"/>
      <c r="GN19" s="433"/>
      <c r="GO19" s="433"/>
      <c r="GP19" s="433"/>
      <c r="GQ19" s="433"/>
      <c r="GR19" s="433"/>
      <c r="GS19" s="433"/>
      <c r="GT19" s="433"/>
      <c r="GU19" s="433"/>
      <c r="GV19" s="433"/>
      <c r="GW19" s="433"/>
      <c r="GX19" s="433"/>
      <c r="GY19" s="433"/>
      <c r="GZ19" s="433"/>
      <c r="HA19" s="433"/>
      <c r="HB19" s="433"/>
      <c r="HC19" s="433"/>
      <c r="HD19" s="433"/>
      <c r="HE19" s="433"/>
      <c r="HF19" s="433"/>
      <c r="HG19" s="433"/>
      <c r="HH19" s="433"/>
      <c r="HI19" s="433"/>
      <c r="HJ19" s="433"/>
      <c r="HK19" s="433"/>
      <c r="HL19" s="433"/>
      <c r="HM19" s="433"/>
      <c r="HN19" s="433"/>
      <c r="HO19" s="433"/>
      <c r="HP19" s="433"/>
      <c r="HQ19" s="433"/>
      <c r="HR19" s="433"/>
      <c r="HS19" s="433"/>
      <c r="HT19" s="433"/>
      <c r="HU19" s="433"/>
      <c r="HV19" s="433"/>
      <c r="HW19" s="433"/>
      <c r="HX19" s="433"/>
      <c r="HY19" s="433"/>
      <c r="HZ19" s="433"/>
      <c r="IA19" s="433"/>
      <c r="IB19" s="433"/>
      <c r="IC19" s="433"/>
      <c r="ID19" s="433"/>
      <c r="IE19" s="433"/>
      <c r="IF19" s="433"/>
      <c r="IG19" s="433"/>
      <c r="IH19" s="433"/>
      <c r="II19" s="433"/>
      <c r="IJ19" s="433"/>
      <c r="IK19" s="433"/>
      <c r="IL19" s="433"/>
      <c r="IM19" s="433"/>
      <c r="IN19" s="433"/>
      <c r="IO19" s="433"/>
      <c r="IP19" s="433"/>
      <c r="IQ19" s="433"/>
      <c r="IR19" s="433"/>
      <c r="IS19" s="433"/>
      <c r="IT19" s="433"/>
      <c r="IU19" s="433"/>
      <c r="IV19" s="433"/>
    </row>
    <row r="20" spans="1:256" ht="21">
      <c r="A20" s="566"/>
      <c r="B20" s="435"/>
      <c r="C20" s="435"/>
      <c r="D20" s="435"/>
      <c r="E20" s="566"/>
      <c r="F20" s="433"/>
      <c r="G20" s="433"/>
      <c r="H20" s="433"/>
      <c r="I20" s="433"/>
      <c r="J20" s="433"/>
      <c r="K20" s="433"/>
      <c r="L20" s="433"/>
      <c r="M20" s="433"/>
      <c r="N20" s="433"/>
      <c r="O20" s="433"/>
      <c r="P20" s="433"/>
      <c r="Q20" s="433"/>
      <c r="R20" s="433"/>
      <c r="S20" s="433"/>
      <c r="T20" s="433"/>
      <c r="U20" s="433"/>
      <c r="V20" s="433"/>
      <c r="W20" s="433"/>
      <c r="X20" s="433"/>
      <c r="Y20" s="433"/>
      <c r="Z20" s="433"/>
      <c r="AA20" s="433"/>
      <c r="AB20" s="433"/>
      <c r="AC20" s="433"/>
      <c r="AD20" s="433"/>
      <c r="AE20" s="433"/>
      <c r="AF20" s="433"/>
      <c r="AG20" s="433"/>
      <c r="AH20" s="433"/>
      <c r="AI20" s="433"/>
      <c r="AJ20" s="433"/>
      <c r="AK20" s="433"/>
      <c r="AL20" s="433"/>
      <c r="AM20" s="433"/>
      <c r="AN20" s="433"/>
      <c r="AO20" s="433"/>
      <c r="AP20" s="433"/>
      <c r="AQ20" s="433"/>
      <c r="AR20" s="433"/>
      <c r="AS20" s="433"/>
      <c r="AT20" s="433"/>
      <c r="AU20" s="433"/>
      <c r="AV20" s="433"/>
      <c r="AW20" s="433"/>
      <c r="AX20" s="433"/>
      <c r="AY20" s="433"/>
      <c r="AZ20" s="433"/>
      <c r="BA20" s="433"/>
      <c r="BB20" s="433"/>
      <c r="BC20" s="433"/>
      <c r="BD20" s="433"/>
      <c r="BE20" s="433"/>
      <c r="BF20" s="433"/>
      <c r="BG20" s="433"/>
      <c r="BH20" s="433"/>
      <c r="BI20" s="433"/>
      <c r="BJ20" s="433"/>
      <c r="BK20" s="433"/>
      <c r="BL20" s="433"/>
      <c r="BM20" s="433"/>
      <c r="BN20" s="433"/>
      <c r="BO20" s="433"/>
      <c r="BP20" s="433"/>
      <c r="BQ20" s="433"/>
      <c r="BR20" s="433"/>
      <c r="BS20" s="433"/>
      <c r="BT20" s="433"/>
      <c r="BU20" s="433"/>
      <c r="BV20" s="433"/>
      <c r="BW20" s="433"/>
      <c r="BX20" s="433"/>
      <c r="BY20" s="433"/>
      <c r="BZ20" s="433"/>
      <c r="CA20" s="433"/>
      <c r="CB20" s="433"/>
      <c r="CC20" s="433"/>
      <c r="CD20" s="433"/>
      <c r="CE20" s="433"/>
      <c r="CF20" s="433"/>
      <c r="CG20" s="433"/>
      <c r="CH20" s="433"/>
      <c r="CI20" s="433"/>
      <c r="CJ20" s="433"/>
      <c r="CK20" s="433"/>
      <c r="CL20" s="433"/>
      <c r="CM20" s="433"/>
      <c r="CN20" s="433"/>
      <c r="CO20" s="433"/>
      <c r="CP20" s="433"/>
      <c r="CQ20" s="433"/>
      <c r="CR20" s="433"/>
      <c r="CS20" s="433"/>
      <c r="CT20" s="433"/>
      <c r="CU20" s="433"/>
      <c r="CV20" s="433"/>
      <c r="CW20" s="433"/>
      <c r="CX20" s="433"/>
      <c r="CY20" s="433"/>
      <c r="CZ20" s="433"/>
      <c r="DA20" s="433"/>
      <c r="DB20" s="433"/>
      <c r="DC20" s="433"/>
      <c r="DD20" s="433"/>
      <c r="DE20" s="433"/>
      <c r="DF20" s="433"/>
      <c r="DG20" s="433"/>
      <c r="DH20" s="433"/>
      <c r="DI20" s="433"/>
      <c r="DJ20" s="433"/>
      <c r="DK20" s="433"/>
      <c r="DL20" s="433"/>
      <c r="DM20" s="433"/>
      <c r="DN20" s="433"/>
      <c r="DO20" s="433"/>
      <c r="DP20" s="433"/>
      <c r="DQ20" s="433"/>
      <c r="DR20" s="433"/>
      <c r="DS20" s="433"/>
      <c r="DT20" s="433"/>
      <c r="DU20" s="433"/>
      <c r="DV20" s="433"/>
      <c r="DW20" s="433"/>
      <c r="DX20" s="433"/>
      <c r="DY20" s="433"/>
      <c r="DZ20" s="433"/>
      <c r="EA20" s="433"/>
      <c r="EB20" s="433"/>
      <c r="EC20" s="433"/>
      <c r="ED20" s="433"/>
      <c r="EE20" s="433"/>
      <c r="EF20" s="433"/>
      <c r="EG20" s="433"/>
      <c r="EH20" s="433"/>
      <c r="EI20" s="433"/>
      <c r="EJ20" s="433"/>
      <c r="EK20" s="433"/>
      <c r="EL20" s="433"/>
      <c r="EM20" s="433"/>
      <c r="EN20" s="433"/>
      <c r="EO20" s="433"/>
      <c r="EP20" s="433"/>
      <c r="EQ20" s="433"/>
      <c r="ER20" s="433"/>
      <c r="ES20" s="433"/>
      <c r="ET20" s="433"/>
      <c r="EU20" s="433"/>
      <c r="EV20" s="433"/>
      <c r="EW20" s="433"/>
      <c r="EX20" s="433"/>
      <c r="EY20" s="433"/>
      <c r="EZ20" s="433"/>
      <c r="FA20" s="433"/>
      <c r="FB20" s="433"/>
      <c r="FC20" s="433"/>
      <c r="FD20" s="433"/>
      <c r="FE20" s="433"/>
      <c r="FF20" s="433"/>
      <c r="FG20" s="433"/>
      <c r="FH20" s="433"/>
      <c r="FI20" s="433"/>
      <c r="FJ20" s="433"/>
      <c r="FK20" s="433"/>
      <c r="FL20" s="433"/>
      <c r="FM20" s="433"/>
      <c r="FN20" s="433"/>
      <c r="FO20" s="433"/>
      <c r="FP20" s="433"/>
      <c r="FQ20" s="433"/>
      <c r="FR20" s="433"/>
      <c r="FS20" s="433"/>
      <c r="FT20" s="433"/>
      <c r="FU20" s="433"/>
      <c r="FV20" s="433"/>
      <c r="FW20" s="433"/>
      <c r="FX20" s="433"/>
      <c r="FY20" s="433"/>
      <c r="FZ20" s="433"/>
      <c r="GA20" s="433"/>
      <c r="GB20" s="433"/>
      <c r="GC20" s="433"/>
      <c r="GD20" s="433"/>
      <c r="GE20" s="433"/>
      <c r="GF20" s="433"/>
      <c r="GG20" s="433"/>
      <c r="GH20" s="433"/>
      <c r="GI20" s="433"/>
      <c r="GJ20" s="433"/>
      <c r="GK20" s="433"/>
      <c r="GL20" s="433"/>
      <c r="GM20" s="433"/>
      <c r="GN20" s="433"/>
      <c r="GO20" s="433"/>
      <c r="GP20" s="433"/>
      <c r="GQ20" s="433"/>
      <c r="GR20" s="433"/>
      <c r="GS20" s="433"/>
      <c r="GT20" s="433"/>
      <c r="GU20" s="433"/>
      <c r="GV20" s="433"/>
      <c r="GW20" s="433"/>
      <c r="GX20" s="433"/>
      <c r="GY20" s="433"/>
      <c r="GZ20" s="433"/>
      <c r="HA20" s="433"/>
      <c r="HB20" s="433"/>
      <c r="HC20" s="433"/>
      <c r="HD20" s="433"/>
      <c r="HE20" s="433"/>
      <c r="HF20" s="433"/>
      <c r="HG20" s="433"/>
      <c r="HH20" s="433"/>
      <c r="HI20" s="433"/>
      <c r="HJ20" s="433"/>
      <c r="HK20" s="433"/>
      <c r="HL20" s="433"/>
      <c r="HM20" s="433"/>
      <c r="HN20" s="433"/>
      <c r="HO20" s="433"/>
      <c r="HP20" s="433"/>
      <c r="HQ20" s="433"/>
      <c r="HR20" s="433"/>
      <c r="HS20" s="433"/>
      <c r="HT20" s="433"/>
      <c r="HU20" s="433"/>
      <c r="HV20" s="433"/>
      <c r="HW20" s="433"/>
      <c r="HX20" s="433"/>
      <c r="HY20" s="433"/>
      <c r="HZ20" s="433"/>
      <c r="IA20" s="433"/>
      <c r="IB20" s="433"/>
      <c r="IC20" s="433"/>
      <c r="ID20" s="433"/>
      <c r="IE20" s="433"/>
      <c r="IF20" s="433"/>
      <c r="IG20" s="433"/>
      <c r="IH20" s="433"/>
      <c r="II20" s="433"/>
      <c r="IJ20" s="433"/>
      <c r="IK20" s="433"/>
      <c r="IL20" s="433"/>
      <c r="IM20" s="433"/>
      <c r="IN20" s="433"/>
      <c r="IO20" s="433"/>
      <c r="IP20" s="433"/>
      <c r="IQ20" s="433"/>
      <c r="IR20" s="433"/>
      <c r="IS20" s="433"/>
      <c r="IT20" s="433"/>
      <c r="IU20" s="433"/>
      <c r="IV20" s="433"/>
    </row>
    <row r="21" spans="1:256" ht="21">
      <c r="A21" s="566"/>
      <c r="B21" s="467" t="s">
        <v>284</v>
      </c>
      <c r="C21" s="468"/>
      <c r="D21" s="468">
        <v>4011090071.74</v>
      </c>
      <c r="E21" s="566"/>
      <c r="F21" s="433"/>
      <c r="G21" s="433"/>
      <c r="H21" s="433"/>
      <c r="I21" s="433"/>
      <c r="J21" s="433"/>
      <c r="K21" s="433"/>
      <c r="L21" s="433"/>
      <c r="M21" s="433"/>
      <c r="N21" s="433"/>
      <c r="O21" s="433"/>
      <c r="P21" s="433"/>
      <c r="Q21" s="433"/>
      <c r="R21" s="433"/>
      <c r="S21" s="433"/>
      <c r="T21" s="433"/>
      <c r="U21" s="433"/>
      <c r="V21" s="433"/>
      <c r="W21" s="433"/>
      <c r="X21" s="433"/>
      <c r="Y21" s="433"/>
      <c r="Z21" s="433"/>
      <c r="AA21" s="433"/>
      <c r="AB21" s="433"/>
      <c r="AC21" s="433"/>
      <c r="AD21" s="433"/>
      <c r="AE21" s="433"/>
      <c r="AF21" s="433"/>
      <c r="AG21" s="433"/>
      <c r="AH21" s="433"/>
      <c r="AI21" s="433"/>
      <c r="AJ21" s="433"/>
      <c r="AK21" s="433"/>
      <c r="AL21" s="433"/>
      <c r="AM21" s="433"/>
      <c r="AN21" s="433"/>
      <c r="AO21" s="433"/>
      <c r="AP21" s="433"/>
      <c r="AQ21" s="433"/>
      <c r="AR21" s="433"/>
      <c r="AS21" s="433"/>
      <c r="AT21" s="433"/>
      <c r="AU21" s="433"/>
      <c r="AV21" s="433"/>
      <c r="AW21" s="433"/>
      <c r="AX21" s="433"/>
      <c r="AY21" s="433"/>
      <c r="AZ21" s="433"/>
      <c r="BA21" s="433"/>
      <c r="BB21" s="433"/>
      <c r="BC21" s="433"/>
      <c r="BD21" s="433"/>
      <c r="BE21" s="433"/>
      <c r="BF21" s="433"/>
      <c r="BG21" s="433"/>
      <c r="BH21" s="433"/>
      <c r="BI21" s="433"/>
      <c r="BJ21" s="433"/>
      <c r="BK21" s="433"/>
      <c r="BL21" s="433"/>
      <c r="BM21" s="433"/>
      <c r="BN21" s="433"/>
      <c r="BO21" s="433"/>
      <c r="BP21" s="433"/>
      <c r="BQ21" s="433"/>
      <c r="BR21" s="433"/>
      <c r="BS21" s="433"/>
      <c r="BT21" s="433"/>
      <c r="BU21" s="433"/>
      <c r="BV21" s="433"/>
      <c r="BW21" s="433"/>
      <c r="BX21" s="433"/>
      <c r="BY21" s="433"/>
      <c r="BZ21" s="433"/>
      <c r="CA21" s="433"/>
      <c r="CB21" s="433"/>
      <c r="CC21" s="433"/>
      <c r="CD21" s="433"/>
      <c r="CE21" s="433"/>
      <c r="CF21" s="433"/>
      <c r="CG21" s="433"/>
      <c r="CH21" s="433"/>
      <c r="CI21" s="433"/>
      <c r="CJ21" s="433"/>
      <c r="CK21" s="433"/>
      <c r="CL21" s="433"/>
      <c r="CM21" s="433"/>
      <c r="CN21" s="433"/>
      <c r="CO21" s="433"/>
      <c r="CP21" s="433"/>
      <c r="CQ21" s="433"/>
      <c r="CR21" s="433"/>
      <c r="CS21" s="433"/>
      <c r="CT21" s="433"/>
      <c r="CU21" s="433"/>
      <c r="CV21" s="433"/>
      <c r="CW21" s="433"/>
      <c r="CX21" s="433"/>
      <c r="CY21" s="433"/>
      <c r="CZ21" s="433"/>
      <c r="DA21" s="433"/>
      <c r="DB21" s="433"/>
      <c r="DC21" s="433"/>
      <c r="DD21" s="433"/>
      <c r="DE21" s="433"/>
      <c r="DF21" s="433"/>
      <c r="DG21" s="433"/>
      <c r="DH21" s="433"/>
      <c r="DI21" s="433"/>
      <c r="DJ21" s="433"/>
      <c r="DK21" s="433"/>
      <c r="DL21" s="433"/>
      <c r="DM21" s="433"/>
      <c r="DN21" s="433"/>
      <c r="DO21" s="433"/>
      <c r="DP21" s="433"/>
      <c r="DQ21" s="433"/>
      <c r="DR21" s="433"/>
      <c r="DS21" s="433"/>
      <c r="DT21" s="433"/>
      <c r="DU21" s="433"/>
      <c r="DV21" s="433"/>
      <c r="DW21" s="433"/>
      <c r="DX21" s="433"/>
      <c r="DY21" s="433"/>
      <c r="DZ21" s="433"/>
      <c r="EA21" s="433"/>
      <c r="EB21" s="433"/>
      <c r="EC21" s="433"/>
      <c r="ED21" s="433"/>
      <c r="EE21" s="433"/>
      <c r="EF21" s="433"/>
      <c r="EG21" s="433"/>
      <c r="EH21" s="433"/>
      <c r="EI21" s="433"/>
      <c r="EJ21" s="433"/>
      <c r="EK21" s="433"/>
      <c r="EL21" s="433"/>
      <c r="EM21" s="433"/>
      <c r="EN21" s="433"/>
      <c r="EO21" s="433"/>
      <c r="EP21" s="433"/>
      <c r="EQ21" s="433"/>
      <c r="ER21" s="433"/>
      <c r="ES21" s="433"/>
      <c r="ET21" s="433"/>
      <c r="EU21" s="433"/>
      <c r="EV21" s="433"/>
      <c r="EW21" s="433"/>
      <c r="EX21" s="433"/>
      <c r="EY21" s="433"/>
      <c r="EZ21" s="433"/>
      <c r="FA21" s="433"/>
      <c r="FB21" s="433"/>
      <c r="FC21" s="433"/>
      <c r="FD21" s="433"/>
      <c r="FE21" s="433"/>
      <c r="FF21" s="433"/>
      <c r="FG21" s="433"/>
      <c r="FH21" s="433"/>
      <c r="FI21" s="433"/>
      <c r="FJ21" s="433"/>
      <c r="FK21" s="433"/>
      <c r="FL21" s="433"/>
      <c r="FM21" s="433"/>
      <c r="FN21" s="433"/>
      <c r="FO21" s="433"/>
      <c r="FP21" s="433"/>
      <c r="FQ21" s="433"/>
      <c r="FR21" s="433"/>
      <c r="FS21" s="433"/>
      <c r="FT21" s="433"/>
      <c r="FU21" s="433"/>
      <c r="FV21" s="433"/>
      <c r="FW21" s="433"/>
      <c r="FX21" s="433"/>
      <c r="FY21" s="433"/>
      <c r="FZ21" s="433"/>
      <c r="GA21" s="433"/>
      <c r="GB21" s="433"/>
      <c r="GC21" s="433"/>
      <c r="GD21" s="433"/>
      <c r="GE21" s="433"/>
      <c r="GF21" s="433"/>
      <c r="GG21" s="433"/>
      <c r="GH21" s="433"/>
      <c r="GI21" s="433"/>
      <c r="GJ21" s="433"/>
      <c r="GK21" s="433"/>
      <c r="GL21" s="433"/>
      <c r="GM21" s="433"/>
      <c r="GN21" s="433"/>
      <c r="GO21" s="433"/>
      <c r="GP21" s="433"/>
      <c r="GQ21" s="433"/>
      <c r="GR21" s="433"/>
      <c r="GS21" s="433"/>
      <c r="GT21" s="433"/>
      <c r="GU21" s="433"/>
      <c r="GV21" s="433"/>
      <c r="GW21" s="433"/>
      <c r="GX21" s="433"/>
      <c r="GY21" s="433"/>
      <c r="GZ21" s="433"/>
      <c r="HA21" s="433"/>
      <c r="HB21" s="433"/>
      <c r="HC21" s="433"/>
      <c r="HD21" s="433"/>
      <c r="HE21" s="433"/>
      <c r="HF21" s="433"/>
      <c r="HG21" s="433"/>
      <c r="HH21" s="433"/>
      <c r="HI21" s="433"/>
      <c r="HJ21" s="433"/>
      <c r="HK21" s="433"/>
      <c r="HL21" s="433"/>
      <c r="HM21" s="433"/>
      <c r="HN21" s="433"/>
      <c r="HO21" s="433"/>
      <c r="HP21" s="433"/>
      <c r="HQ21" s="433"/>
      <c r="HR21" s="433"/>
      <c r="HS21" s="433"/>
      <c r="HT21" s="433"/>
      <c r="HU21" s="433"/>
      <c r="HV21" s="433"/>
      <c r="HW21" s="433"/>
      <c r="HX21" s="433"/>
      <c r="HY21" s="433"/>
      <c r="HZ21" s="433"/>
      <c r="IA21" s="433"/>
      <c r="IB21" s="433"/>
      <c r="IC21" s="433"/>
      <c r="ID21" s="433"/>
      <c r="IE21" s="433"/>
      <c r="IF21" s="433"/>
      <c r="IG21" s="433"/>
      <c r="IH21" s="433"/>
      <c r="II21" s="433"/>
      <c r="IJ21" s="433"/>
      <c r="IK21" s="433"/>
      <c r="IL21" s="433"/>
      <c r="IM21" s="433"/>
      <c r="IN21" s="433"/>
      <c r="IO21" s="433"/>
      <c r="IP21" s="433"/>
      <c r="IQ21" s="433"/>
      <c r="IR21" s="433"/>
      <c r="IS21" s="433"/>
      <c r="IT21" s="433"/>
      <c r="IU21" s="433"/>
      <c r="IV21" s="433"/>
    </row>
    <row r="22" spans="1:256" ht="21">
      <c r="A22" s="566"/>
      <c r="B22" s="435" t="s">
        <v>285</v>
      </c>
      <c r="C22" s="434"/>
      <c r="D22" s="434"/>
      <c r="E22" s="566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  <c r="AL22" s="433"/>
      <c r="AM22" s="433"/>
      <c r="AN22" s="433"/>
      <c r="AO22" s="433"/>
      <c r="AP22" s="433"/>
      <c r="AQ22" s="433"/>
      <c r="AR22" s="433"/>
      <c r="AS22" s="433"/>
      <c r="AT22" s="433"/>
      <c r="AU22" s="433"/>
      <c r="AV22" s="433"/>
      <c r="AW22" s="433"/>
      <c r="AX22" s="433"/>
      <c r="AY22" s="433"/>
      <c r="AZ22" s="433"/>
      <c r="BA22" s="433"/>
      <c r="BB22" s="433"/>
      <c r="BC22" s="433"/>
      <c r="BD22" s="433"/>
      <c r="BE22" s="433"/>
      <c r="BF22" s="433"/>
      <c r="BG22" s="433"/>
      <c r="BH22" s="433"/>
      <c r="BI22" s="433"/>
      <c r="BJ22" s="433"/>
      <c r="BK22" s="433"/>
      <c r="BL22" s="433"/>
      <c r="BM22" s="433"/>
      <c r="BN22" s="433"/>
      <c r="BO22" s="433"/>
      <c r="BP22" s="433"/>
      <c r="BQ22" s="433"/>
      <c r="BR22" s="433"/>
      <c r="BS22" s="433"/>
      <c r="BT22" s="433"/>
      <c r="BU22" s="433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3"/>
      <c r="CG22" s="433"/>
      <c r="CH22" s="433"/>
      <c r="CI22" s="433"/>
      <c r="CJ22" s="433"/>
      <c r="CK22" s="433"/>
      <c r="CL22" s="433"/>
      <c r="CM22" s="433"/>
      <c r="CN22" s="433"/>
      <c r="CO22" s="433"/>
      <c r="CP22" s="433"/>
      <c r="CQ22" s="433"/>
      <c r="CR22" s="433"/>
      <c r="CS22" s="433"/>
      <c r="CT22" s="433"/>
      <c r="CU22" s="433"/>
      <c r="CV22" s="433"/>
      <c r="CW22" s="433"/>
      <c r="CX22" s="433"/>
      <c r="CY22" s="433"/>
      <c r="CZ22" s="433"/>
      <c r="DA22" s="433"/>
      <c r="DB22" s="433"/>
      <c r="DC22" s="433"/>
      <c r="DD22" s="433"/>
      <c r="DE22" s="433"/>
      <c r="DF22" s="433"/>
      <c r="DG22" s="433"/>
      <c r="DH22" s="433"/>
      <c r="DI22" s="433"/>
      <c r="DJ22" s="433"/>
      <c r="DK22" s="433"/>
      <c r="DL22" s="433"/>
      <c r="DM22" s="433"/>
      <c r="DN22" s="433"/>
      <c r="DO22" s="433"/>
      <c r="DP22" s="433"/>
      <c r="DQ22" s="433"/>
      <c r="DR22" s="433"/>
      <c r="DS22" s="433"/>
      <c r="DT22" s="433"/>
      <c r="DU22" s="433"/>
      <c r="DV22" s="433"/>
      <c r="DW22" s="433"/>
      <c r="DX22" s="433"/>
      <c r="DY22" s="433"/>
      <c r="DZ22" s="433"/>
      <c r="EA22" s="433"/>
      <c r="EB22" s="433"/>
      <c r="EC22" s="433"/>
      <c r="ED22" s="433"/>
      <c r="EE22" s="433"/>
      <c r="EF22" s="433"/>
      <c r="EG22" s="433"/>
      <c r="EH22" s="433"/>
      <c r="EI22" s="433"/>
      <c r="EJ22" s="433"/>
      <c r="EK22" s="433"/>
      <c r="EL22" s="433"/>
      <c r="EM22" s="433"/>
      <c r="EN22" s="433"/>
      <c r="EO22" s="433"/>
      <c r="EP22" s="433"/>
      <c r="EQ22" s="433"/>
      <c r="ER22" s="433"/>
      <c r="ES22" s="433"/>
      <c r="ET22" s="433"/>
      <c r="EU22" s="433"/>
      <c r="EV22" s="433"/>
      <c r="EW22" s="433"/>
      <c r="EX22" s="433"/>
      <c r="EY22" s="433"/>
      <c r="EZ22" s="433"/>
      <c r="FA22" s="433"/>
      <c r="FB22" s="433"/>
      <c r="FC22" s="433"/>
      <c r="FD22" s="433"/>
      <c r="FE22" s="433"/>
      <c r="FF22" s="433"/>
      <c r="FG22" s="433"/>
      <c r="FH22" s="433"/>
      <c r="FI22" s="433"/>
      <c r="FJ22" s="433"/>
      <c r="FK22" s="433"/>
      <c r="FL22" s="433"/>
      <c r="FM22" s="433"/>
      <c r="FN22" s="433"/>
      <c r="FO22" s="433"/>
      <c r="FP22" s="433"/>
      <c r="FQ22" s="433"/>
      <c r="FR22" s="433"/>
      <c r="FS22" s="433"/>
      <c r="FT22" s="433"/>
      <c r="FU22" s="433"/>
      <c r="FV22" s="433"/>
      <c r="FW22" s="433"/>
      <c r="FX22" s="433"/>
      <c r="FY22" s="433"/>
      <c r="FZ22" s="433"/>
      <c r="GA22" s="433"/>
      <c r="GB22" s="433"/>
      <c r="GC22" s="433"/>
      <c r="GD22" s="433"/>
      <c r="GE22" s="433"/>
      <c r="GF22" s="433"/>
      <c r="GG22" s="433"/>
      <c r="GH22" s="433"/>
      <c r="GI22" s="433"/>
      <c r="GJ22" s="433"/>
      <c r="GK22" s="433"/>
      <c r="GL22" s="433"/>
      <c r="GM22" s="433"/>
      <c r="GN22" s="433"/>
      <c r="GO22" s="433"/>
      <c r="GP22" s="433"/>
      <c r="GQ22" s="433"/>
      <c r="GR22" s="433"/>
      <c r="GS22" s="433"/>
      <c r="GT22" s="433"/>
      <c r="GU22" s="433"/>
      <c r="GV22" s="433"/>
      <c r="GW22" s="433"/>
      <c r="GX22" s="433"/>
      <c r="GY22" s="433"/>
      <c r="GZ22" s="433"/>
      <c r="HA22" s="433"/>
      <c r="HB22" s="433"/>
      <c r="HC22" s="433"/>
      <c r="HD22" s="433"/>
      <c r="HE22" s="433"/>
      <c r="HF22" s="433"/>
      <c r="HG22" s="433"/>
      <c r="HH22" s="433"/>
      <c r="HI22" s="433"/>
      <c r="HJ22" s="433"/>
      <c r="HK22" s="433"/>
      <c r="HL22" s="433"/>
      <c r="HM22" s="433"/>
      <c r="HN22" s="433"/>
      <c r="HO22" s="433"/>
      <c r="HP22" s="433"/>
      <c r="HQ22" s="433"/>
      <c r="HR22" s="433"/>
      <c r="HS22" s="433"/>
      <c r="HT22" s="433"/>
      <c r="HU22" s="433"/>
      <c r="HV22" s="433"/>
      <c r="HW22" s="433"/>
      <c r="HX22" s="433"/>
      <c r="HY22" s="433"/>
      <c r="HZ22" s="433"/>
      <c r="IA22" s="433"/>
      <c r="IB22" s="433"/>
      <c r="IC22" s="433"/>
      <c r="ID22" s="433"/>
      <c r="IE22" s="433"/>
      <c r="IF22" s="433"/>
      <c r="IG22" s="433"/>
      <c r="IH22" s="433"/>
      <c r="II22" s="433"/>
      <c r="IJ22" s="433"/>
      <c r="IK22" s="433"/>
      <c r="IL22" s="433"/>
      <c r="IM22" s="433"/>
      <c r="IN22" s="433"/>
      <c r="IO22" s="433"/>
      <c r="IP22" s="433"/>
      <c r="IQ22" s="433"/>
      <c r="IR22" s="433"/>
      <c r="IS22" s="433"/>
      <c r="IT22" s="433"/>
      <c r="IU22" s="433"/>
      <c r="IV22" s="433"/>
    </row>
    <row r="23" spans="1:256" ht="21">
      <c r="A23" s="566"/>
      <c r="B23" s="435" t="s">
        <v>286</v>
      </c>
      <c r="C23" s="434">
        <v>246728356.81</v>
      </c>
      <c r="D23" s="434"/>
      <c r="E23" s="566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  <c r="AL23" s="433"/>
      <c r="AM23" s="433"/>
      <c r="AN23" s="433"/>
      <c r="AO23" s="433"/>
      <c r="AP23" s="433"/>
      <c r="AQ23" s="433"/>
      <c r="AR23" s="433"/>
      <c r="AS23" s="433"/>
      <c r="AT23" s="433"/>
      <c r="AU23" s="433"/>
      <c r="AV23" s="433"/>
      <c r="AW23" s="433"/>
      <c r="AX23" s="433"/>
      <c r="AY23" s="433"/>
      <c r="AZ23" s="433"/>
      <c r="BA23" s="433"/>
      <c r="BB23" s="433"/>
      <c r="BC23" s="433"/>
      <c r="BD23" s="433"/>
      <c r="BE23" s="433"/>
      <c r="BF23" s="433"/>
      <c r="BG23" s="433"/>
      <c r="BH23" s="433"/>
      <c r="BI23" s="433"/>
      <c r="BJ23" s="433"/>
      <c r="BK23" s="433"/>
      <c r="BL23" s="433"/>
      <c r="BM23" s="433"/>
      <c r="BN23" s="433"/>
      <c r="BO23" s="433"/>
      <c r="BP23" s="433"/>
      <c r="BQ23" s="433"/>
      <c r="BR23" s="433"/>
      <c r="BS23" s="433"/>
      <c r="BT23" s="433"/>
      <c r="BU23" s="433"/>
      <c r="BV23" s="433"/>
      <c r="BW23" s="433"/>
      <c r="BX23" s="433"/>
      <c r="BY23" s="433"/>
      <c r="BZ23" s="433"/>
      <c r="CA23" s="433"/>
      <c r="CB23" s="433"/>
      <c r="CC23" s="433"/>
      <c r="CD23" s="433"/>
      <c r="CE23" s="433"/>
      <c r="CF23" s="433"/>
      <c r="CG23" s="433"/>
      <c r="CH23" s="433"/>
      <c r="CI23" s="433"/>
      <c r="CJ23" s="433"/>
      <c r="CK23" s="433"/>
      <c r="CL23" s="433"/>
      <c r="CM23" s="433"/>
      <c r="CN23" s="433"/>
      <c r="CO23" s="433"/>
      <c r="CP23" s="433"/>
      <c r="CQ23" s="433"/>
      <c r="CR23" s="433"/>
      <c r="CS23" s="433"/>
      <c r="CT23" s="433"/>
      <c r="CU23" s="433"/>
      <c r="CV23" s="433"/>
      <c r="CW23" s="433"/>
      <c r="CX23" s="433"/>
      <c r="CY23" s="433"/>
      <c r="CZ23" s="433"/>
      <c r="DA23" s="433"/>
      <c r="DB23" s="433"/>
      <c r="DC23" s="433"/>
      <c r="DD23" s="433"/>
      <c r="DE23" s="433"/>
      <c r="DF23" s="433"/>
      <c r="DG23" s="433"/>
      <c r="DH23" s="433"/>
      <c r="DI23" s="433"/>
      <c r="DJ23" s="433"/>
      <c r="DK23" s="433"/>
      <c r="DL23" s="433"/>
      <c r="DM23" s="433"/>
      <c r="DN23" s="433"/>
      <c r="DO23" s="433"/>
      <c r="DP23" s="433"/>
      <c r="DQ23" s="433"/>
      <c r="DR23" s="433"/>
      <c r="DS23" s="433"/>
      <c r="DT23" s="433"/>
      <c r="DU23" s="433"/>
      <c r="DV23" s="433"/>
      <c r="DW23" s="433"/>
      <c r="DX23" s="433"/>
      <c r="DY23" s="433"/>
      <c r="DZ23" s="433"/>
      <c r="EA23" s="433"/>
      <c r="EB23" s="433"/>
      <c r="EC23" s="433"/>
      <c r="ED23" s="433"/>
      <c r="EE23" s="433"/>
      <c r="EF23" s="433"/>
      <c r="EG23" s="433"/>
      <c r="EH23" s="433"/>
      <c r="EI23" s="433"/>
      <c r="EJ23" s="433"/>
      <c r="EK23" s="433"/>
      <c r="EL23" s="433"/>
      <c r="EM23" s="433"/>
      <c r="EN23" s="433"/>
      <c r="EO23" s="433"/>
      <c r="EP23" s="433"/>
      <c r="EQ23" s="433"/>
      <c r="ER23" s="433"/>
      <c r="ES23" s="433"/>
      <c r="ET23" s="433"/>
      <c r="EU23" s="433"/>
      <c r="EV23" s="433"/>
      <c r="EW23" s="433"/>
      <c r="EX23" s="433"/>
      <c r="EY23" s="433"/>
      <c r="EZ23" s="433"/>
      <c r="FA23" s="433"/>
      <c r="FB23" s="433"/>
      <c r="FC23" s="433"/>
      <c r="FD23" s="433"/>
      <c r="FE23" s="433"/>
      <c r="FF23" s="433"/>
      <c r="FG23" s="433"/>
      <c r="FH23" s="433"/>
      <c r="FI23" s="433"/>
      <c r="FJ23" s="433"/>
      <c r="FK23" s="433"/>
      <c r="FL23" s="433"/>
      <c r="FM23" s="433"/>
      <c r="FN23" s="433"/>
      <c r="FO23" s="433"/>
      <c r="FP23" s="433"/>
      <c r="FQ23" s="433"/>
      <c r="FR23" s="433"/>
      <c r="FS23" s="433"/>
      <c r="FT23" s="433"/>
      <c r="FU23" s="433"/>
      <c r="FV23" s="433"/>
      <c r="FW23" s="433"/>
      <c r="FX23" s="433"/>
      <c r="FY23" s="433"/>
      <c r="FZ23" s="433"/>
      <c r="GA23" s="433"/>
      <c r="GB23" s="433"/>
      <c r="GC23" s="433"/>
      <c r="GD23" s="433"/>
      <c r="GE23" s="433"/>
      <c r="GF23" s="433"/>
      <c r="GG23" s="433"/>
      <c r="GH23" s="433"/>
      <c r="GI23" s="433"/>
      <c r="GJ23" s="433"/>
      <c r="GK23" s="433"/>
      <c r="GL23" s="433"/>
      <c r="GM23" s="433"/>
      <c r="GN23" s="433"/>
      <c r="GO23" s="433"/>
      <c r="GP23" s="433"/>
      <c r="GQ23" s="433"/>
      <c r="GR23" s="433"/>
      <c r="GS23" s="433"/>
      <c r="GT23" s="433"/>
      <c r="GU23" s="433"/>
      <c r="GV23" s="433"/>
      <c r="GW23" s="433"/>
      <c r="GX23" s="433"/>
      <c r="GY23" s="433"/>
      <c r="GZ23" s="433"/>
      <c r="HA23" s="433"/>
      <c r="HB23" s="433"/>
      <c r="HC23" s="433"/>
      <c r="HD23" s="433"/>
      <c r="HE23" s="433"/>
      <c r="HF23" s="433"/>
      <c r="HG23" s="433"/>
      <c r="HH23" s="433"/>
      <c r="HI23" s="433"/>
      <c r="HJ23" s="433"/>
      <c r="HK23" s="433"/>
      <c r="HL23" s="433"/>
      <c r="HM23" s="433"/>
      <c r="HN23" s="433"/>
      <c r="HO23" s="433"/>
      <c r="HP23" s="433"/>
      <c r="HQ23" s="433"/>
      <c r="HR23" s="433"/>
      <c r="HS23" s="433"/>
      <c r="HT23" s="433"/>
      <c r="HU23" s="433"/>
      <c r="HV23" s="433"/>
      <c r="HW23" s="433"/>
      <c r="HX23" s="433"/>
      <c r="HY23" s="433"/>
      <c r="HZ23" s="433"/>
      <c r="IA23" s="433"/>
      <c r="IB23" s="433"/>
      <c r="IC23" s="433"/>
      <c r="ID23" s="433"/>
      <c r="IE23" s="433"/>
      <c r="IF23" s="433"/>
      <c r="IG23" s="433"/>
      <c r="IH23" s="433"/>
      <c r="II23" s="433"/>
      <c r="IJ23" s="433"/>
      <c r="IK23" s="433"/>
      <c r="IL23" s="433"/>
      <c r="IM23" s="433"/>
      <c r="IN23" s="433"/>
      <c r="IO23" s="433"/>
      <c r="IP23" s="433"/>
      <c r="IQ23" s="433"/>
      <c r="IR23" s="433"/>
      <c r="IS23" s="433"/>
      <c r="IT23" s="433"/>
      <c r="IU23" s="433"/>
      <c r="IV23" s="433"/>
    </row>
    <row r="24" spans="1:256" ht="21">
      <c r="A24" s="566"/>
      <c r="B24" s="435" t="s">
        <v>287</v>
      </c>
      <c r="C24" s="434">
        <v>10414388.4</v>
      </c>
      <c r="D24" s="434"/>
      <c r="E24" s="566"/>
      <c r="F24" s="433"/>
      <c r="G24" s="433"/>
      <c r="H24" s="433"/>
      <c r="I24" s="433"/>
      <c r="J24" s="433"/>
      <c r="K24" s="433"/>
      <c r="L24" s="433"/>
      <c r="M24" s="433"/>
      <c r="N24" s="433"/>
      <c r="O24" s="433"/>
      <c r="P24" s="433"/>
      <c r="Q24" s="433"/>
      <c r="R24" s="433"/>
      <c r="S24" s="433"/>
      <c r="T24" s="433"/>
      <c r="U24" s="433"/>
      <c r="V24" s="433"/>
      <c r="W24" s="433"/>
      <c r="X24" s="433"/>
      <c r="Y24" s="433"/>
      <c r="Z24" s="433"/>
      <c r="AA24" s="433"/>
      <c r="AB24" s="433"/>
      <c r="AC24" s="433"/>
      <c r="AD24" s="433"/>
      <c r="AE24" s="433"/>
      <c r="AF24" s="433"/>
      <c r="AG24" s="433"/>
      <c r="AH24" s="433"/>
      <c r="AI24" s="433"/>
      <c r="AJ24" s="433"/>
      <c r="AK24" s="433"/>
      <c r="AL24" s="433"/>
      <c r="AM24" s="433"/>
      <c r="AN24" s="433"/>
      <c r="AO24" s="433"/>
      <c r="AP24" s="433"/>
      <c r="AQ24" s="433"/>
      <c r="AR24" s="433"/>
      <c r="AS24" s="433"/>
      <c r="AT24" s="433"/>
      <c r="AU24" s="433"/>
      <c r="AV24" s="433"/>
      <c r="AW24" s="433"/>
      <c r="AX24" s="433"/>
      <c r="AY24" s="433"/>
      <c r="AZ24" s="433"/>
      <c r="BA24" s="433"/>
      <c r="BB24" s="433"/>
      <c r="BC24" s="433"/>
      <c r="BD24" s="433"/>
      <c r="BE24" s="433"/>
      <c r="BF24" s="433"/>
      <c r="BG24" s="433"/>
      <c r="BH24" s="433"/>
      <c r="BI24" s="433"/>
      <c r="BJ24" s="433"/>
      <c r="BK24" s="433"/>
      <c r="BL24" s="433"/>
      <c r="BM24" s="433"/>
      <c r="BN24" s="433"/>
      <c r="BO24" s="433"/>
      <c r="BP24" s="433"/>
      <c r="BQ24" s="433"/>
      <c r="BR24" s="433"/>
      <c r="BS24" s="433"/>
      <c r="BT24" s="433"/>
      <c r="BU24" s="433"/>
      <c r="BV24" s="433"/>
      <c r="BW24" s="433"/>
      <c r="BX24" s="433"/>
      <c r="BY24" s="433"/>
      <c r="BZ24" s="433"/>
      <c r="CA24" s="433"/>
      <c r="CB24" s="433"/>
      <c r="CC24" s="433"/>
      <c r="CD24" s="433"/>
      <c r="CE24" s="433"/>
      <c r="CF24" s="433"/>
      <c r="CG24" s="433"/>
      <c r="CH24" s="433"/>
      <c r="CI24" s="433"/>
      <c r="CJ24" s="433"/>
      <c r="CK24" s="433"/>
      <c r="CL24" s="433"/>
      <c r="CM24" s="433"/>
      <c r="CN24" s="433"/>
      <c r="CO24" s="433"/>
      <c r="CP24" s="433"/>
      <c r="CQ24" s="433"/>
      <c r="CR24" s="433"/>
      <c r="CS24" s="433"/>
      <c r="CT24" s="433"/>
      <c r="CU24" s="433"/>
      <c r="CV24" s="433"/>
      <c r="CW24" s="433"/>
      <c r="CX24" s="433"/>
      <c r="CY24" s="433"/>
      <c r="CZ24" s="433"/>
      <c r="DA24" s="433"/>
      <c r="DB24" s="433"/>
      <c r="DC24" s="433"/>
      <c r="DD24" s="433"/>
      <c r="DE24" s="433"/>
      <c r="DF24" s="433"/>
      <c r="DG24" s="433"/>
      <c r="DH24" s="433"/>
      <c r="DI24" s="433"/>
      <c r="DJ24" s="433"/>
      <c r="DK24" s="433"/>
      <c r="DL24" s="433"/>
      <c r="DM24" s="433"/>
      <c r="DN24" s="433"/>
      <c r="DO24" s="433"/>
      <c r="DP24" s="433"/>
      <c r="DQ24" s="433"/>
      <c r="DR24" s="433"/>
      <c r="DS24" s="433"/>
      <c r="DT24" s="433"/>
      <c r="DU24" s="433"/>
      <c r="DV24" s="433"/>
      <c r="DW24" s="433"/>
      <c r="DX24" s="433"/>
      <c r="DY24" s="433"/>
      <c r="DZ24" s="433"/>
      <c r="EA24" s="433"/>
      <c r="EB24" s="433"/>
      <c r="EC24" s="433"/>
      <c r="ED24" s="433"/>
      <c r="EE24" s="433"/>
      <c r="EF24" s="433"/>
      <c r="EG24" s="433"/>
      <c r="EH24" s="433"/>
      <c r="EI24" s="433"/>
      <c r="EJ24" s="433"/>
      <c r="EK24" s="433"/>
      <c r="EL24" s="433"/>
      <c r="EM24" s="433"/>
      <c r="EN24" s="433"/>
      <c r="EO24" s="433"/>
      <c r="EP24" s="433"/>
      <c r="EQ24" s="433"/>
      <c r="ER24" s="433"/>
      <c r="ES24" s="433"/>
      <c r="ET24" s="433"/>
      <c r="EU24" s="433"/>
      <c r="EV24" s="433"/>
      <c r="EW24" s="433"/>
      <c r="EX24" s="433"/>
      <c r="EY24" s="433"/>
      <c r="EZ24" s="433"/>
      <c r="FA24" s="433"/>
      <c r="FB24" s="433"/>
      <c r="FC24" s="433"/>
      <c r="FD24" s="433"/>
      <c r="FE24" s="433"/>
      <c r="FF24" s="433"/>
      <c r="FG24" s="433"/>
      <c r="FH24" s="433"/>
      <c r="FI24" s="433"/>
      <c r="FJ24" s="433"/>
      <c r="FK24" s="433"/>
      <c r="FL24" s="433"/>
      <c r="FM24" s="433"/>
      <c r="FN24" s="433"/>
      <c r="FO24" s="433"/>
      <c r="FP24" s="433"/>
      <c r="FQ24" s="433"/>
      <c r="FR24" s="433"/>
      <c r="FS24" s="433"/>
      <c r="FT24" s="433"/>
      <c r="FU24" s="433"/>
      <c r="FV24" s="433"/>
      <c r="FW24" s="433"/>
      <c r="FX24" s="433"/>
      <c r="FY24" s="433"/>
      <c r="FZ24" s="433"/>
      <c r="GA24" s="433"/>
      <c r="GB24" s="433"/>
      <c r="GC24" s="433"/>
      <c r="GD24" s="433"/>
      <c r="GE24" s="433"/>
      <c r="GF24" s="433"/>
      <c r="GG24" s="433"/>
      <c r="GH24" s="433"/>
      <c r="GI24" s="433"/>
      <c r="GJ24" s="433"/>
      <c r="GK24" s="433"/>
      <c r="GL24" s="433"/>
      <c r="GM24" s="433"/>
      <c r="GN24" s="433"/>
      <c r="GO24" s="433"/>
      <c r="GP24" s="433"/>
      <c r="GQ24" s="433"/>
      <c r="GR24" s="433"/>
      <c r="GS24" s="433"/>
      <c r="GT24" s="433"/>
      <c r="GU24" s="433"/>
      <c r="GV24" s="433"/>
      <c r="GW24" s="433"/>
      <c r="GX24" s="433"/>
      <c r="GY24" s="433"/>
      <c r="GZ24" s="433"/>
      <c r="HA24" s="433"/>
      <c r="HB24" s="433"/>
      <c r="HC24" s="433"/>
      <c r="HD24" s="433"/>
      <c r="HE24" s="433"/>
      <c r="HF24" s="433"/>
      <c r="HG24" s="433"/>
      <c r="HH24" s="433"/>
      <c r="HI24" s="433"/>
      <c r="HJ24" s="433"/>
      <c r="HK24" s="433"/>
      <c r="HL24" s="433"/>
      <c r="HM24" s="433"/>
      <c r="HN24" s="433"/>
      <c r="HO24" s="433"/>
      <c r="HP24" s="433"/>
      <c r="HQ24" s="433"/>
      <c r="HR24" s="433"/>
      <c r="HS24" s="433"/>
      <c r="HT24" s="433"/>
      <c r="HU24" s="433"/>
      <c r="HV24" s="433"/>
      <c r="HW24" s="433"/>
      <c r="HX24" s="433"/>
      <c r="HY24" s="433"/>
      <c r="HZ24" s="433"/>
      <c r="IA24" s="433"/>
      <c r="IB24" s="433"/>
      <c r="IC24" s="433"/>
      <c r="ID24" s="433"/>
      <c r="IE24" s="433"/>
      <c r="IF24" s="433"/>
      <c r="IG24" s="433"/>
      <c r="IH24" s="433"/>
      <c r="II24" s="433"/>
      <c r="IJ24" s="433"/>
      <c r="IK24" s="433"/>
      <c r="IL24" s="433"/>
      <c r="IM24" s="433"/>
      <c r="IN24" s="433"/>
      <c r="IO24" s="433"/>
      <c r="IP24" s="433"/>
      <c r="IQ24" s="433"/>
      <c r="IR24" s="433"/>
      <c r="IS24" s="433"/>
      <c r="IT24" s="433"/>
      <c r="IU24" s="433"/>
      <c r="IV24" s="433"/>
    </row>
    <row r="25" spans="1:256" ht="21">
      <c r="A25" s="566"/>
      <c r="B25" s="435" t="s">
        <v>288</v>
      </c>
      <c r="C25" s="574">
        <v>32494102.728187542</v>
      </c>
      <c r="D25" s="434">
        <v>289636847.93818754</v>
      </c>
      <c r="E25" s="567"/>
      <c r="F25" s="442"/>
      <c r="G25" s="433"/>
      <c r="H25" s="433"/>
      <c r="I25" s="433"/>
      <c r="J25" s="433"/>
      <c r="K25" s="433"/>
      <c r="L25" s="433"/>
      <c r="M25" s="433"/>
      <c r="N25" s="433"/>
      <c r="O25" s="433"/>
      <c r="P25" s="433"/>
      <c r="Q25" s="433"/>
      <c r="R25" s="433"/>
      <c r="S25" s="433"/>
      <c r="T25" s="433"/>
      <c r="U25" s="433"/>
      <c r="V25" s="433"/>
      <c r="W25" s="433"/>
      <c r="X25" s="433"/>
      <c r="Y25" s="433"/>
      <c r="Z25" s="433"/>
      <c r="AA25" s="433"/>
      <c r="AB25" s="433"/>
      <c r="AC25" s="433"/>
      <c r="AD25" s="433"/>
      <c r="AE25" s="433"/>
      <c r="AF25" s="433"/>
      <c r="AG25" s="433"/>
      <c r="AH25" s="433"/>
      <c r="AI25" s="433"/>
      <c r="AJ25" s="433"/>
      <c r="AK25" s="433"/>
      <c r="AL25" s="433"/>
      <c r="AM25" s="433"/>
      <c r="AN25" s="433"/>
      <c r="AO25" s="433"/>
      <c r="AP25" s="433"/>
      <c r="AQ25" s="433"/>
      <c r="AR25" s="433"/>
      <c r="AS25" s="433"/>
      <c r="AT25" s="433"/>
      <c r="AU25" s="433"/>
      <c r="AV25" s="433"/>
      <c r="AW25" s="433"/>
      <c r="AX25" s="433"/>
      <c r="AY25" s="433"/>
      <c r="AZ25" s="433"/>
      <c r="BA25" s="433"/>
      <c r="BB25" s="433"/>
      <c r="BC25" s="433"/>
      <c r="BD25" s="433"/>
      <c r="BE25" s="433"/>
      <c r="BF25" s="433"/>
      <c r="BG25" s="433"/>
      <c r="BH25" s="433"/>
      <c r="BI25" s="433"/>
      <c r="BJ25" s="433"/>
      <c r="BK25" s="433"/>
      <c r="BL25" s="433"/>
      <c r="BM25" s="433"/>
      <c r="BN25" s="433"/>
      <c r="BO25" s="433"/>
      <c r="BP25" s="433"/>
      <c r="BQ25" s="433"/>
      <c r="BR25" s="433"/>
      <c r="BS25" s="433"/>
      <c r="BT25" s="433"/>
      <c r="BU25" s="433"/>
      <c r="BV25" s="433"/>
      <c r="BW25" s="433"/>
      <c r="BX25" s="433"/>
      <c r="BY25" s="433"/>
      <c r="BZ25" s="433"/>
      <c r="CA25" s="433"/>
      <c r="CB25" s="433"/>
      <c r="CC25" s="433"/>
      <c r="CD25" s="433"/>
      <c r="CE25" s="433"/>
      <c r="CF25" s="433"/>
      <c r="CG25" s="433"/>
      <c r="CH25" s="433"/>
      <c r="CI25" s="433"/>
      <c r="CJ25" s="433"/>
      <c r="CK25" s="433"/>
      <c r="CL25" s="433"/>
      <c r="CM25" s="433"/>
      <c r="CN25" s="433"/>
      <c r="CO25" s="433"/>
      <c r="CP25" s="433"/>
      <c r="CQ25" s="433"/>
      <c r="CR25" s="433"/>
      <c r="CS25" s="433"/>
      <c r="CT25" s="433"/>
      <c r="CU25" s="433"/>
      <c r="CV25" s="433"/>
      <c r="CW25" s="433"/>
      <c r="CX25" s="433"/>
      <c r="CY25" s="433"/>
      <c r="CZ25" s="433"/>
      <c r="DA25" s="433"/>
      <c r="DB25" s="433"/>
      <c r="DC25" s="433"/>
      <c r="DD25" s="433"/>
      <c r="DE25" s="433"/>
      <c r="DF25" s="433"/>
      <c r="DG25" s="433"/>
      <c r="DH25" s="433"/>
      <c r="DI25" s="433"/>
      <c r="DJ25" s="433"/>
      <c r="DK25" s="433"/>
      <c r="DL25" s="433"/>
      <c r="DM25" s="433"/>
      <c r="DN25" s="433"/>
      <c r="DO25" s="433"/>
      <c r="DP25" s="433"/>
      <c r="DQ25" s="433"/>
      <c r="DR25" s="433"/>
      <c r="DS25" s="433"/>
      <c r="DT25" s="433"/>
      <c r="DU25" s="433"/>
      <c r="DV25" s="433"/>
      <c r="DW25" s="433"/>
      <c r="DX25" s="433"/>
      <c r="DY25" s="433"/>
      <c r="DZ25" s="433"/>
      <c r="EA25" s="433"/>
      <c r="EB25" s="433"/>
      <c r="EC25" s="433"/>
      <c r="ED25" s="433"/>
      <c r="EE25" s="433"/>
      <c r="EF25" s="433"/>
      <c r="EG25" s="433"/>
      <c r="EH25" s="433"/>
      <c r="EI25" s="433"/>
      <c r="EJ25" s="433"/>
      <c r="EK25" s="433"/>
      <c r="EL25" s="433"/>
      <c r="EM25" s="433"/>
      <c r="EN25" s="433"/>
      <c r="EO25" s="433"/>
      <c r="EP25" s="433"/>
      <c r="EQ25" s="433"/>
      <c r="ER25" s="433"/>
      <c r="ES25" s="433"/>
      <c r="ET25" s="433"/>
      <c r="EU25" s="433"/>
      <c r="EV25" s="433"/>
      <c r="EW25" s="433"/>
      <c r="EX25" s="433"/>
      <c r="EY25" s="433"/>
      <c r="EZ25" s="433"/>
      <c r="FA25" s="433"/>
      <c r="FB25" s="433"/>
      <c r="FC25" s="433"/>
      <c r="FD25" s="433"/>
      <c r="FE25" s="433"/>
      <c r="FF25" s="433"/>
      <c r="FG25" s="433"/>
      <c r="FH25" s="433"/>
      <c r="FI25" s="433"/>
      <c r="FJ25" s="433"/>
      <c r="FK25" s="433"/>
      <c r="FL25" s="433"/>
      <c r="FM25" s="433"/>
      <c r="FN25" s="433"/>
      <c r="FO25" s="433"/>
      <c r="FP25" s="433"/>
      <c r="FQ25" s="433"/>
      <c r="FR25" s="433"/>
      <c r="FS25" s="433"/>
      <c r="FT25" s="433"/>
      <c r="FU25" s="433"/>
      <c r="FV25" s="433"/>
      <c r="FW25" s="433"/>
      <c r="FX25" s="433"/>
      <c r="FY25" s="433"/>
      <c r="FZ25" s="433"/>
      <c r="GA25" s="433"/>
      <c r="GB25" s="433"/>
      <c r="GC25" s="433"/>
      <c r="GD25" s="433"/>
      <c r="GE25" s="433"/>
      <c r="GF25" s="433"/>
      <c r="GG25" s="433"/>
      <c r="GH25" s="433"/>
      <c r="GI25" s="433"/>
      <c r="GJ25" s="433"/>
      <c r="GK25" s="433"/>
      <c r="GL25" s="433"/>
      <c r="GM25" s="433"/>
      <c r="GN25" s="433"/>
      <c r="GO25" s="433"/>
      <c r="GP25" s="433"/>
      <c r="GQ25" s="433"/>
      <c r="GR25" s="433"/>
      <c r="GS25" s="433"/>
      <c r="GT25" s="433"/>
      <c r="GU25" s="433"/>
      <c r="GV25" s="433"/>
      <c r="GW25" s="433"/>
      <c r="GX25" s="433"/>
      <c r="GY25" s="433"/>
      <c r="GZ25" s="433"/>
      <c r="HA25" s="433"/>
      <c r="HB25" s="433"/>
      <c r="HC25" s="433"/>
      <c r="HD25" s="433"/>
      <c r="HE25" s="433"/>
      <c r="HF25" s="433"/>
      <c r="HG25" s="433"/>
      <c r="HH25" s="433"/>
      <c r="HI25" s="433"/>
      <c r="HJ25" s="433"/>
      <c r="HK25" s="433"/>
      <c r="HL25" s="433"/>
      <c r="HM25" s="433"/>
      <c r="HN25" s="433"/>
      <c r="HO25" s="433"/>
      <c r="HP25" s="433"/>
      <c r="HQ25" s="433"/>
      <c r="HR25" s="433"/>
      <c r="HS25" s="433"/>
      <c r="HT25" s="433"/>
      <c r="HU25" s="433"/>
      <c r="HV25" s="433"/>
      <c r="HW25" s="433"/>
      <c r="HX25" s="433"/>
      <c r="HY25" s="433"/>
      <c r="HZ25" s="433"/>
      <c r="IA25" s="433"/>
      <c r="IB25" s="433"/>
      <c r="IC25" s="433"/>
      <c r="ID25" s="433"/>
      <c r="IE25" s="433"/>
      <c r="IF25" s="433"/>
      <c r="IG25" s="433"/>
      <c r="IH25" s="433"/>
      <c r="II25" s="433"/>
      <c r="IJ25" s="433"/>
      <c r="IK25" s="433"/>
      <c r="IL25" s="433"/>
      <c r="IM25" s="433"/>
      <c r="IN25" s="433"/>
      <c r="IO25" s="433"/>
      <c r="IP25" s="433"/>
      <c r="IQ25" s="433"/>
      <c r="IR25" s="433"/>
      <c r="IS25" s="433"/>
      <c r="IT25" s="433"/>
      <c r="IU25" s="433"/>
      <c r="IV25" s="433"/>
    </row>
    <row r="26" spans="1:256" ht="21">
      <c r="A26" s="435"/>
      <c r="B26" s="469" t="s">
        <v>289</v>
      </c>
      <c r="C26" s="434"/>
      <c r="D26" s="434"/>
      <c r="E26" s="566"/>
      <c r="F26" s="433"/>
      <c r="G26" s="433"/>
      <c r="H26" s="433"/>
      <c r="I26" s="433"/>
      <c r="J26" s="433"/>
      <c r="K26" s="433"/>
      <c r="L26" s="433"/>
      <c r="M26" s="433"/>
      <c r="N26" s="433"/>
      <c r="O26" s="433"/>
      <c r="P26" s="433"/>
      <c r="Q26" s="433"/>
      <c r="R26" s="433"/>
      <c r="S26" s="433"/>
      <c r="T26" s="433"/>
      <c r="U26" s="433"/>
      <c r="V26" s="433"/>
      <c r="W26" s="433"/>
      <c r="X26" s="433"/>
      <c r="Y26" s="433"/>
      <c r="Z26" s="433"/>
      <c r="AA26" s="433"/>
      <c r="AB26" s="433"/>
      <c r="AC26" s="433"/>
      <c r="AD26" s="433"/>
      <c r="AE26" s="433"/>
      <c r="AF26" s="433"/>
      <c r="AG26" s="433"/>
      <c r="AH26" s="433"/>
      <c r="AI26" s="433"/>
      <c r="AJ26" s="433"/>
      <c r="AK26" s="433"/>
      <c r="AL26" s="433"/>
      <c r="AM26" s="433"/>
      <c r="AN26" s="433"/>
      <c r="AO26" s="433"/>
      <c r="AP26" s="433"/>
      <c r="AQ26" s="433"/>
      <c r="AR26" s="433"/>
      <c r="AS26" s="433"/>
      <c r="AT26" s="433"/>
      <c r="AU26" s="433"/>
      <c r="AV26" s="433"/>
      <c r="AW26" s="433"/>
      <c r="AX26" s="433"/>
      <c r="AY26" s="433"/>
      <c r="AZ26" s="433"/>
      <c r="BA26" s="433"/>
      <c r="BB26" s="433"/>
      <c r="BC26" s="433"/>
      <c r="BD26" s="433"/>
      <c r="BE26" s="433"/>
      <c r="BF26" s="433"/>
      <c r="BG26" s="433"/>
      <c r="BH26" s="433"/>
      <c r="BI26" s="433"/>
      <c r="BJ26" s="433"/>
      <c r="BK26" s="433"/>
      <c r="BL26" s="433"/>
      <c r="BM26" s="433"/>
      <c r="BN26" s="433"/>
      <c r="BO26" s="433"/>
      <c r="BP26" s="433"/>
      <c r="BQ26" s="433"/>
      <c r="BR26" s="433"/>
      <c r="BS26" s="433"/>
      <c r="BT26" s="433"/>
      <c r="BU26" s="433"/>
      <c r="BV26" s="433"/>
      <c r="BW26" s="433"/>
      <c r="BX26" s="433"/>
      <c r="BY26" s="433"/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33"/>
      <c r="CR26" s="433"/>
      <c r="CS26" s="433"/>
      <c r="CT26" s="433"/>
      <c r="CU26" s="433"/>
      <c r="CV26" s="433"/>
      <c r="CW26" s="433"/>
      <c r="CX26" s="433"/>
      <c r="CY26" s="433"/>
      <c r="CZ26" s="433"/>
      <c r="DA26" s="433"/>
      <c r="DB26" s="433"/>
      <c r="DC26" s="433"/>
      <c r="DD26" s="433"/>
      <c r="DE26" s="433"/>
      <c r="DF26" s="433"/>
      <c r="DG26" s="433"/>
      <c r="DH26" s="433"/>
      <c r="DI26" s="433"/>
      <c r="DJ26" s="433"/>
      <c r="DK26" s="433"/>
      <c r="DL26" s="433"/>
      <c r="DM26" s="433"/>
      <c r="DN26" s="433"/>
      <c r="DO26" s="433"/>
      <c r="DP26" s="433"/>
      <c r="DQ26" s="433"/>
      <c r="DR26" s="433"/>
      <c r="DS26" s="433"/>
      <c r="DT26" s="433"/>
      <c r="DU26" s="433"/>
      <c r="DV26" s="433"/>
      <c r="DW26" s="433"/>
      <c r="DX26" s="433"/>
      <c r="DY26" s="433"/>
      <c r="DZ26" s="433"/>
      <c r="EA26" s="433"/>
      <c r="EB26" s="433"/>
      <c r="EC26" s="433"/>
      <c r="ED26" s="433"/>
      <c r="EE26" s="433"/>
      <c r="EF26" s="433"/>
      <c r="EG26" s="433"/>
      <c r="EH26" s="433"/>
      <c r="EI26" s="433"/>
      <c r="EJ26" s="433"/>
      <c r="EK26" s="433"/>
      <c r="EL26" s="433"/>
      <c r="EM26" s="433"/>
      <c r="EN26" s="433"/>
      <c r="EO26" s="433"/>
      <c r="EP26" s="433"/>
      <c r="EQ26" s="433"/>
      <c r="ER26" s="433"/>
      <c r="ES26" s="433"/>
      <c r="ET26" s="433"/>
      <c r="EU26" s="433"/>
      <c r="EV26" s="433"/>
      <c r="EW26" s="433"/>
      <c r="EX26" s="433"/>
      <c r="EY26" s="433"/>
      <c r="EZ26" s="433"/>
      <c r="FA26" s="433"/>
      <c r="FB26" s="433"/>
      <c r="FC26" s="433"/>
      <c r="FD26" s="433"/>
      <c r="FE26" s="433"/>
      <c r="FF26" s="433"/>
      <c r="FG26" s="433"/>
      <c r="FH26" s="433"/>
      <c r="FI26" s="433"/>
      <c r="FJ26" s="433"/>
      <c r="FK26" s="433"/>
      <c r="FL26" s="433"/>
      <c r="FM26" s="433"/>
      <c r="FN26" s="433"/>
      <c r="FO26" s="433"/>
      <c r="FP26" s="433"/>
      <c r="FQ26" s="433"/>
      <c r="FR26" s="433"/>
      <c r="FS26" s="433"/>
      <c r="FT26" s="433"/>
      <c r="FU26" s="433"/>
      <c r="FV26" s="433"/>
      <c r="FW26" s="433"/>
      <c r="FX26" s="433"/>
      <c r="FY26" s="433"/>
      <c r="FZ26" s="433"/>
      <c r="GA26" s="433"/>
      <c r="GB26" s="433"/>
      <c r="GC26" s="433"/>
      <c r="GD26" s="433"/>
      <c r="GE26" s="433"/>
      <c r="GF26" s="433"/>
      <c r="GG26" s="433"/>
      <c r="GH26" s="433"/>
      <c r="GI26" s="433"/>
      <c r="GJ26" s="433"/>
      <c r="GK26" s="433"/>
      <c r="GL26" s="433"/>
      <c r="GM26" s="433"/>
      <c r="GN26" s="433"/>
      <c r="GO26" s="433"/>
      <c r="GP26" s="433"/>
      <c r="GQ26" s="433"/>
      <c r="GR26" s="433"/>
      <c r="GS26" s="433"/>
      <c r="GT26" s="433"/>
      <c r="GU26" s="433"/>
      <c r="GV26" s="433"/>
      <c r="GW26" s="433"/>
      <c r="GX26" s="433"/>
      <c r="GY26" s="433"/>
      <c r="GZ26" s="433"/>
      <c r="HA26" s="433"/>
      <c r="HB26" s="433"/>
      <c r="HC26" s="433"/>
      <c r="HD26" s="433"/>
      <c r="HE26" s="433"/>
      <c r="HF26" s="433"/>
      <c r="HG26" s="433"/>
      <c r="HH26" s="433"/>
      <c r="HI26" s="433"/>
      <c r="HJ26" s="433"/>
      <c r="HK26" s="433"/>
      <c r="HL26" s="433"/>
      <c r="HM26" s="433"/>
      <c r="HN26" s="433"/>
      <c r="HO26" s="433"/>
      <c r="HP26" s="433"/>
      <c r="HQ26" s="433"/>
      <c r="HR26" s="433"/>
      <c r="HS26" s="433"/>
      <c r="HT26" s="433"/>
      <c r="HU26" s="433"/>
      <c r="HV26" s="433"/>
      <c r="HW26" s="433"/>
      <c r="HX26" s="433"/>
      <c r="HY26" s="433"/>
      <c r="HZ26" s="433"/>
      <c r="IA26" s="433"/>
      <c r="IB26" s="433"/>
      <c r="IC26" s="433"/>
      <c r="ID26" s="433"/>
      <c r="IE26" s="433"/>
      <c r="IF26" s="433"/>
      <c r="IG26" s="433"/>
      <c r="IH26" s="433"/>
      <c r="II26" s="433"/>
      <c r="IJ26" s="433"/>
      <c r="IK26" s="433"/>
      <c r="IL26" s="433"/>
      <c r="IM26" s="433"/>
      <c r="IN26" s="433"/>
      <c r="IO26" s="433"/>
      <c r="IP26" s="433"/>
      <c r="IQ26" s="433"/>
      <c r="IR26" s="433"/>
      <c r="IS26" s="433"/>
      <c r="IT26" s="433"/>
      <c r="IU26" s="433"/>
      <c r="IV26" s="433"/>
    </row>
    <row r="27" spans="1:256" ht="21">
      <c r="A27" s="470"/>
      <c r="B27" s="569" t="s">
        <v>290</v>
      </c>
      <c r="C27" s="570">
        <v>198143.31</v>
      </c>
      <c r="D27" s="471"/>
      <c r="E27" s="470"/>
      <c r="F27" s="472"/>
      <c r="G27" s="473"/>
      <c r="H27" s="473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/>
      <c r="CX27" s="472"/>
      <c r="CY27" s="472"/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2"/>
      <c r="EL27" s="472"/>
      <c r="EM27" s="47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2"/>
      <c r="FF27" s="472"/>
      <c r="FG27" s="472"/>
      <c r="FH27" s="472"/>
      <c r="FI27" s="472"/>
      <c r="FJ27" s="472"/>
      <c r="FK27" s="472"/>
      <c r="FL27" s="472"/>
      <c r="FM27" s="472"/>
      <c r="FN27" s="472"/>
      <c r="FO27" s="472"/>
      <c r="FP27" s="472"/>
      <c r="FQ27" s="472"/>
      <c r="FR27" s="472"/>
      <c r="FS27" s="472"/>
      <c r="FT27" s="472"/>
      <c r="FU27" s="472"/>
      <c r="FV27" s="472"/>
      <c r="FW27" s="472"/>
      <c r="FX27" s="472"/>
      <c r="FY27" s="472"/>
      <c r="FZ27" s="472"/>
      <c r="GA27" s="472"/>
      <c r="GB27" s="472"/>
      <c r="GC27" s="472"/>
      <c r="GD27" s="472"/>
      <c r="GE27" s="472"/>
      <c r="GF27" s="472"/>
      <c r="GG27" s="472"/>
      <c r="GH27" s="472"/>
      <c r="GI27" s="472"/>
      <c r="GJ27" s="472"/>
      <c r="GK27" s="472"/>
      <c r="GL27" s="472"/>
      <c r="GM27" s="472"/>
      <c r="GN27" s="472"/>
      <c r="GO27" s="472"/>
      <c r="GP27" s="472"/>
      <c r="GQ27" s="472"/>
      <c r="GR27" s="472"/>
      <c r="GS27" s="472"/>
      <c r="GT27" s="472"/>
      <c r="GU27" s="472"/>
      <c r="GV27" s="472"/>
      <c r="GW27" s="472"/>
      <c r="GX27" s="472"/>
      <c r="GY27" s="472"/>
      <c r="GZ27" s="472"/>
      <c r="HA27" s="472"/>
      <c r="HB27" s="472"/>
      <c r="HC27" s="472"/>
      <c r="HD27" s="472"/>
      <c r="HE27" s="472"/>
      <c r="HF27" s="472"/>
      <c r="HG27" s="472"/>
      <c r="HH27" s="472"/>
      <c r="HI27" s="472"/>
      <c r="HJ27" s="472"/>
      <c r="HK27" s="472"/>
      <c r="HL27" s="472"/>
      <c r="HM27" s="472"/>
      <c r="HN27" s="472"/>
      <c r="HO27" s="472"/>
      <c r="HP27" s="472"/>
      <c r="HQ27" s="472"/>
      <c r="HR27" s="472"/>
      <c r="HS27" s="472"/>
      <c r="HT27" s="472"/>
      <c r="HU27" s="472"/>
      <c r="HV27" s="472"/>
      <c r="HW27" s="472"/>
      <c r="HX27" s="472"/>
      <c r="HY27" s="472"/>
      <c r="HZ27" s="472"/>
      <c r="IA27" s="472"/>
      <c r="IB27" s="472"/>
      <c r="IC27" s="472"/>
      <c r="ID27" s="472"/>
      <c r="IE27" s="472"/>
      <c r="IF27" s="472"/>
      <c r="IG27" s="472"/>
      <c r="IH27" s="472"/>
      <c r="II27" s="472"/>
      <c r="IJ27" s="472"/>
      <c r="IK27" s="472"/>
      <c r="IL27" s="472"/>
      <c r="IM27" s="472"/>
      <c r="IN27" s="472"/>
      <c r="IO27" s="472"/>
      <c r="IP27" s="472"/>
      <c r="IQ27" s="472"/>
      <c r="IR27" s="472"/>
      <c r="IS27" s="472"/>
      <c r="IT27" s="472"/>
      <c r="IU27" s="472"/>
      <c r="IV27" s="472"/>
    </row>
    <row r="28" spans="1:256" ht="21">
      <c r="A28" s="470"/>
      <c r="B28" s="569" t="s">
        <v>291</v>
      </c>
      <c r="C28" s="570">
        <v>116280</v>
      </c>
      <c r="D28" s="471"/>
      <c r="E28" s="470"/>
      <c r="F28" s="472"/>
      <c r="G28" s="473"/>
      <c r="H28" s="473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/>
      <c r="CX28" s="472"/>
      <c r="CY28" s="472"/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  <c r="EK28" s="472"/>
      <c r="EL28" s="472"/>
      <c r="EM28" s="472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2"/>
      <c r="FD28" s="472"/>
      <c r="FE28" s="472"/>
      <c r="FF28" s="472"/>
      <c r="FG28" s="472"/>
      <c r="FH28" s="472"/>
      <c r="FI28" s="472"/>
      <c r="FJ28" s="472"/>
      <c r="FK28" s="472"/>
      <c r="FL28" s="472"/>
      <c r="FM28" s="472"/>
      <c r="FN28" s="472"/>
      <c r="FO28" s="472"/>
      <c r="FP28" s="472"/>
      <c r="FQ28" s="472"/>
      <c r="FR28" s="472"/>
      <c r="FS28" s="472"/>
      <c r="FT28" s="472"/>
      <c r="FU28" s="472"/>
      <c r="FV28" s="472"/>
      <c r="FW28" s="472"/>
      <c r="FX28" s="472"/>
      <c r="FY28" s="472"/>
      <c r="FZ28" s="472"/>
      <c r="GA28" s="472"/>
      <c r="GB28" s="472"/>
      <c r="GC28" s="472"/>
      <c r="GD28" s="472"/>
      <c r="GE28" s="472"/>
      <c r="GF28" s="472"/>
      <c r="GG28" s="472"/>
      <c r="GH28" s="472"/>
      <c r="GI28" s="472"/>
      <c r="GJ28" s="472"/>
      <c r="GK28" s="472"/>
      <c r="GL28" s="472"/>
      <c r="GM28" s="472"/>
      <c r="GN28" s="472"/>
      <c r="GO28" s="472"/>
      <c r="GP28" s="472"/>
      <c r="GQ28" s="472"/>
      <c r="GR28" s="472"/>
      <c r="GS28" s="472"/>
      <c r="GT28" s="472"/>
      <c r="GU28" s="472"/>
      <c r="GV28" s="472"/>
      <c r="GW28" s="472"/>
      <c r="GX28" s="472"/>
      <c r="GY28" s="472"/>
      <c r="GZ28" s="472"/>
      <c r="HA28" s="472"/>
      <c r="HB28" s="472"/>
      <c r="HC28" s="472"/>
      <c r="HD28" s="472"/>
      <c r="HE28" s="472"/>
      <c r="HF28" s="472"/>
      <c r="HG28" s="472"/>
      <c r="HH28" s="472"/>
      <c r="HI28" s="472"/>
      <c r="HJ28" s="472"/>
      <c r="HK28" s="472"/>
      <c r="HL28" s="472"/>
      <c r="HM28" s="472"/>
      <c r="HN28" s="472"/>
      <c r="HO28" s="472"/>
      <c r="HP28" s="472"/>
      <c r="HQ28" s="472"/>
      <c r="HR28" s="472"/>
      <c r="HS28" s="472"/>
      <c r="HT28" s="472"/>
      <c r="HU28" s="472"/>
      <c r="HV28" s="472"/>
      <c r="HW28" s="472"/>
      <c r="HX28" s="472"/>
      <c r="HY28" s="472"/>
      <c r="HZ28" s="472"/>
      <c r="IA28" s="472"/>
      <c r="IB28" s="472"/>
      <c r="IC28" s="472"/>
      <c r="ID28" s="472"/>
      <c r="IE28" s="472"/>
      <c r="IF28" s="472"/>
      <c r="IG28" s="472"/>
      <c r="IH28" s="472"/>
      <c r="II28" s="472"/>
      <c r="IJ28" s="472"/>
      <c r="IK28" s="472"/>
      <c r="IL28" s="472"/>
      <c r="IM28" s="472"/>
      <c r="IN28" s="472"/>
      <c r="IO28" s="472"/>
      <c r="IP28" s="472"/>
      <c r="IQ28" s="472"/>
      <c r="IR28" s="472"/>
      <c r="IS28" s="472"/>
      <c r="IT28" s="472"/>
      <c r="IU28" s="472"/>
      <c r="IV28" s="472"/>
    </row>
    <row r="29" spans="1:256" ht="21">
      <c r="A29" s="470"/>
      <c r="B29" s="569" t="s">
        <v>292</v>
      </c>
      <c r="C29" s="570">
        <v>1226812</v>
      </c>
      <c r="D29" s="471"/>
      <c r="E29" s="470"/>
      <c r="F29" s="472"/>
      <c r="G29" s="473"/>
      <c r="H29" s="473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/>
      <c r="CX29" s="472"/>
      <c r="CY29" s="472"/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/>
      <c r="DS29" s="472"/>
      <c r="DT29" s="472"/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R29" s="472"/>
      <c r="FS29" s="472"/>
      <c r="FT29" s="472"/>
      <c r="FU29" s="472"/>
      <c r="FV29" s="472"/>
      <c r="FW29" s="472"/>
      <c r="FX29" s="472"/>
      <c r="FY29" s="472"/>
      <c r="FZ29" s="472"/>
      <c r="GA29" s="472"/>
      <c r="GB29" s="472"/>
      <c r="GC29" s="472"/>
      <c r="GD29" s="472"/>
      <c r="GE29" s="472"/>
      <c r="GF29" s="472"/>
      <c r="GG29" s="472"/>
      <c r="GH29" s="472"/>
      <c r="GI29" s="472"/>
      <c r="GJ29" s="472"/>
      <c r="GK29" s="472"/>
      <c r="GL29" s="472"/>
      <c r="GM29" s="472"/>
      <c r="GN29" s="472"/>
      <c r="GO29" s="472"/>
      <c r="GP29" s="472"/>
      <c r="GQ29" s="472"/>
      <c r="GR29" s="472"/>
      <c r="GS29" s="472"/>
      <c r="GT29" s="472"/>
      <c r="GU29" s="472"/>
      <c r="GV29" s="472"/>
      <c r="GW29" s="472"/>
      <c r="GX29" s="472"/>
      <c r="GY29" s="472"/>
      <c r="GZ29" s="472"/>
      <c r="HA29" s="472"/>
      <c r="HB29" s="472"/>
      <c r="HC29" s="472"/>
      <c r="HD29" s="472"/>
      <c r="HE29" s="472"/>
      <c r="HF29" s="472"/>
      <c r="HG29" s="472"/>
      <c r="HH29" s="472"/>
      <c r="HI29" s="472"/>
      <c r="HJ29" s="472"/>
      <c r="HK29" s="472"/>
      <c r="HL29" s="472"/>
      <c r="HM29" s="472"/>
      <c r="HN29" s="472"/>
      <c r="HO29" s="472"/>
      <c r="HP29" s="472"/>
      <c r="HQ29" s="472"/>
      <c r="HR29" s="472"/>
      <c r="HS29" s="472"/>
      <c r="HT29" s="472"/>
      <c r="HU29" s="472"/>
      <c r="HV29" s="472"/>
      <c r="HW29" s="472"/>
      <c r="HX29" s="472"/>
      <c r="HY29" s="472"/>
      <c r="HZ29" s="472"/>
      <c r="IA29" s="472"/>
      <c r="IB29" s="472"/>
      <c r="IC29" s="472"/>
      <c r="ID29" s="472"/>
      <c r="IE29" s="472"/>
      <c r="IF29" s="472"/>
      <c r="IG29" s="472"/>
      <c r="IH29" s="472"/>
      <c r="II29" s="472"/>
      <c r="IJ29" s="472"/>
      <c r="IK29" s="472"/>
      <c r="IL29" s="472"/>
      <c r="IM29" s="472"/>
      <c r="IN29" s="472"/>
      <c r="IO29" s="472"/>
      <c r="IP29" s="472"/>
      <c r="IQ29" s="472"/>
      <c r="IR29" s="472"/>
      <c r="IS29" s="472"/>
      <c r="IT29" s="472"/>
      <c r="IU29" s="472"/>
      <c r="IV29" s="472"/>
    </row>
    <row r="30" spans="1:256" ht="21">
      <c r="A30" s="470"/>
      <c r="B30" s="569" t="s">
        <v>293</v>
      </c>
      <c r="C30" s="570">
        <v>15371.03</v>
      </c>
      <c r="D30" s="471"/>
      <c r="E30" s="470"/>
      <c r="F30" s="472"/>
      <c r="G30" s="473"/>
      <c r="H30" s="473"/>
      <c r="I30" s="472"/>
      <c r="J30" s="472"/>
      <c r="K30" s="472"/>
      <c r="L30" s="472"/>
      <c r="M30" s="472"/>
      <c r="N30" s="472"/>
      <c r="O30" s="472"/>
      <c r="P30" s="472"/>
      <c r="Q30" s="472"/>
      <c r="R30" s="472"/>
      <c r="S30" s="472"/>
      <c r="T30" s="472"/>
      <c r="U30" s="472"/>
      <c r="V30" s="472"/>
      <c r="W30" s="472"/>
      <c r="X30" s="472"/>
      <c r="Y30" s="472"/>
      <c r="Z30" s="472"/>
      <c r="AA30" s="472"/>
      <c r="AB30" s="472"/>
      <c r="AC30" s="472"/>
      <c r="AD30" s="472"/>
      <c r="AE30" s="472"/>
      <c r="AF30" s="472"/>
      <c r="AG30" s="472"/>
      <c r="AH30" s="472"/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/>
      <c r="AV30" s="472"/>
      <c r="AW30" s="472"/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/>
      <c r="BN30" s="472"/>
      <c r="BO30" s="472"/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/>
      <c r="CU30" s="472"/>
      <c r="CV30" s="472"/>
      <c r="CW30" s="472"/>
      <c r="CX30" s="472"/>
      <c r="CY30" s="472"/>
      <c r="CZ30" s="472"/>
      <c r="DA30" s="472"/>
      <c r="DB30" s="472"/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  <c r="EK30" s="472"/>
      <c r="EL30" s="472"/>
      <c r="EM30" s="472"/>
      <c r="EN30" s="472"/>
      <c r="EO30" s="472"/>
      <c r="EP30" s="472"/>
      <c r="EQ30" s="472"/>
      <c r="ER30" s="472"/>
      <c r="ES30" s="472"/>
      <c r="ET30" s="472"/>
      <c r="EU30" s="472"/>
      <c r="EV30" s="472"/>
      <c r="EW30" s="472"/>
      <c r="EX30" s="472"/>
      <c r="EY30" s="472"/>
      <c r="EZ30" s="472"/>
      <c r="FA30" s="472"/>
      <c r="FB30" s="472"/>
      <c r="FC30" s="472"/>
      <c r="FD30" s="472"/>
      <c r="FE30" s="472"/>
      <c r="FF30" s="472"/>
      <c r="FG30" s="472"/>
      <c r="FH30" s="472"/>
      <c r="FI30" s="472"/>
      <c r="FJ30" s="472"/>
      <c r="FK30" s="472"/>
      <c r="FL30" s="472"/>
      <c r="FM30" s="472"/>
      <c r="FN30" s="472"/>
      <c r="FO30" s="472"/>
      <c r="FP30" s="472"/>
      <c r="FQ30" s="472"/>
      <c r="FR30" s="472"/>
      <c r="FS30" s="472"/>
      <c r="FT30" s="472"/>
      <c r="FU30" s="472"/>
      <c r="FV30" s="472"/>
      <c r="FW30" s="472"/>
      <c r="FX30" s="472"/>
      <c r="FY30" s="472"/>
      <c r="FZ30" s="472"/>
      <c r="GA30" s="472"/>
      <c r="GB30" s="472"/>
      <c r="GC30" s="472"/>
      <c r="GD30" s="472"/>
      <c r="GE30" s="472"/>
      <c r="GF30" s="472"/>
      <c r="GG30" s="472"/>
      <c r="GH30" s="472"/>
      <c r="GI30" s="472"/>
      <c r="GJ30" s="472"/>
      <c r="GK30" s="472"/>
      <c r="GL30" s="472"/>
      <c r="GM30" s="472"/>
      <c r="GN30" s="472"/>
      <c r="GO30" s="472"/>
      <c r="GP30" s="472"/>
      <c r="GQ30" s="472"/>
      <c r="GR30" s="472"/>
      <c r="GS30" s="472"/>
      <c r="GT30" s="472"/>
      <c r="GU30" s="472"/>
      <c r="GV30" s="472"/>
      <c r="GW30" s="472"/>
      <c r="GX30" s="472"/>
      <c r="GY30" s="472"/>
      <c r="GZ30" s="472"/>
      <c r="HA30" s="472"/>
      <c r="HB30" s="472"/>
      <c r="HC30" s="472"/>
      <c r="HD30" s="472"/>
      <c r="HE30" s="472"/>
      <c r="HF30" s="472"/>
      <c r="HG30" s="472"/>
      <c r="HH30" s="472"/>
      <c r="HI30" s="472"/>
      <c r="HJ30" s="472"/>
      <c r="HK30" s="472"/>
      <c r="HL30" s="472"/>
      <c r="HM30" s="472"/>
      <c r="HN30" s="472"/>
      <c r="HO30" s="472"/>
      <c r="HP30" s="472"/>
      <c r="HQ30" s="472"/>
      <c r="HR30" s="472"/>
      <c r="HS30" s="472"/>
      <c r="HT30" s="472"/>
      <c r="HU30" s="472"/>
      <c r="HV30" s="472"/>
      <c r="HW30" s="472"/>
      <c r="HX30" s="472"/>
      <c r="HY30" s="472"/>
      <c r="HZ30" s="472"/>
      <c r="IA30" s="472"/>
      <c r="IB30" s="472"/>
      <c r="IC30" s="472"/>
      <c r="ID30" s="472"/>
      <c r="IE30" s="472"/>
      <c r="IF30" s="472"/>
      <c r="IG30" s="472"/>
      <c r="IH30" s="472"/>
      <c r="II30" s="472"/>
      <c r="IJ30" s="472"/>
      <c r="IK30" s="472"/>
      <c r="IL30" s="472"/>
      <c r="IM30" s="472"/>
      <c r="IN30" s="472"/>
      <c r="IO30" s="472"/>
      <c r="IP30" s="472"/>
      <c r="IQ30" s="472"/>
      <c r="IR30" s="472"/>
      <c r="IS30" s="472"/>
      <c r="IT30" s="472"/>
      <c r="IU30" s="472"/>
      <c r="IV30" s="472"/>
    </row>
    <row r="31" spans="1:256" ht="21">
      <c r="A31" s="470"/>
      <c r="B31" s="569" t="s">
        <v>294</v>
      </c>
      <c r="C31" s="570">
        <v>60542.08</v>
      </c>
      <c r="D31" s="471"/>
      <c r="E31" s="470"/>
      <c r="F31" s="472"/>
      <c r="G31" s="473"/>
      <c r="H31" s="473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/>
      <c r="AV31" s="472"/>
      <c r="AW31" s="472"/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/>
      <c r="CX31" s="472"/>
      <c r="CY31" s="472"/>
      <c r="CZ31" s="472"/>
      <c r="DA31" s="472"/>
      <c r="DB31" s="472"/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/>
      <c r="EE31" s="472"/>
      <c r="EF31" s="472"/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/>
      <c r="EU31" s="472"/>
      <c r="EV31" s="472"/>
      <c r="EW31" s="472"/>
      <c r="EX31" s="472"/>
      <c r="EY31" s="472"/>
      <c r="EZ31" s="472"/>
      <c r="FA31" s="472"/>
      <c r="FB31" s="472"/>
      <c r="FC31" s="472"/>
      <c r="FD31" s="472"/>
      <c r="FE31" s="472"/>
      <c r="FF31" s="472"/>
      <c r="FG31" s="472"/>
      <c r="FH31" s="472"/>
      <c r="FI31" s="472"/>
      <c r="FJ31" s="472"/>
      <c r="FK31" s="472"/>
      <c r="FL31" s="472"/>
      <c r="FM31" s="472"/>
      <c r="FN31" s="472"/>
      <c r="FO31" s="472"/>
      <c r="FP31" s="472"/>
      <c r="FQ31" s="472"/>
      <c r="FR31" s="472"/>
      <c r="FS31" s="472"/>
      <c r="FT31" s="472"/>
      <c r="FU31" s="472"/>
      <c r="FV31" s="472"/>
      <c r="FW31" s="472"/>
      <c r="FX31" s="472"/>
      <c r="FY31" s="472"/>
      <c r="FZ31" s="472"/>
      <c r="GA31" s="472"/>
      <c r="GB31" s="472"/>
      <c r="GC31" s="472"/>
      <c r="GD31" s="472"/>
      <c r="GE31" s="472"/>
      <c r="GF31" s="472"/>
      <c r="GG31" s="472"/>
      <c r="GH31" s="472"/>
      <c r="GI31" s="472"/>
      <c r="GJ31" s="472"/>
      <c r="GK31" s="472"/>
      <c r="GL31" s="472"/>
      <c r="GM31" s="472"/>
      <c r="GN31" s="472"/>
      <c r="GO31" s="472"/>
      <c r="GP31" s="472"/>
      <c r="GQ31" s="472"/>
      <c r="GR31" s="472"/>
      <c r="GS31" s="472"/>
      <c r="GT31" s="472"/>
      <c r="GU31" s="472"/>
      <c r="GV31" s="472"/>
      <c r="GW31" s="472"/>
      <c r="GX31" s="472"/>
      <c r="GY31" s="472"/>
      <c r="GZ31" s="472"/>
      <c r="HA31" s="472"/>
      <c r="HB31" s="472"/>
      <c r="HC31" s="472"/>
      <c r="HD31" s="472"/>
      <c r="HE31" s="472"/>
      <c r="HF31" s="472"/>
      <c r="HG31" s="472"/>
      <c r="HH31" s="472"/>
      <c r="HI31" s="472"/>
      <c r="HJ31" s="472"/>
      <c r="HK31" s="472"/>
      <c r="HL31" s="472"/>
      <c r="HM31" s="472"/>
      <c r="HN31" s="472"/>
      <c r="HO31" s="472"/>
      <c r="HP31" s="472"/>
      <c r="HQ31" s="472"/>
      <c r="HR31" s="472"/>
      <c r="HS31" s="472"/>
      <c r="HT31" s="472"/>
      <c r="HU31" s="472"/>
      <c r="HV31" s="472"/>
      <c r="HW31" s="472"/>
      <c r="HX31" s="472"/>
      <c r="HY31" s="472"/>
      <c r="HZ31" s="472"/>
      <c r="IA31" s="472"/>
      <c r="IB31" s="472"/>
      <c r="IC31" s="472"/>
      <c r="ID31" s="472"/>
      <c r="IE31" s="472"/>
      <c r="IF31" s="472"/>
      <c r="IG31" s="472"/>
      <c r="IH31" s="472"/>
      <c r="II31" s="472"/>
      <c r="IJ31" s="472"/>
      <c r="IK31" s="472"/>
      <c r="IL31" s="472"/>
      <c r="IM31" s="472"/>
      <c r="IN31" s="472"/>
      <c r="IO31" s="472"/>
      <c r="IP31" s="472"/>
      <c r="IQ31" s="472"/>
      <c r="IR31" s="472"/>
      <c r="IS31" s="472"/>
      <c r="IT31" s="472"/>
      <c r="IU31" s="472"/>
      <c r="IV31" s="472"/>
    </row>
    <row r="32" spans="1:8" ht="21">
      <c r="A32" s="470"/>
      <c r="B32" s="569" t="s">
        <v>295</v>
      </c>
      <c r="C32" s="570">
        <v>730106</v>
      </c>
      <c r="D32" s="471"/>
      <c r="E32" s="470"/>
      <c r="F32" s="472"/>
      <c r="G32" s="473"/>
      <c r="H32" s="473"/>
    </row>
    <row r="33" spans="1:8" ht="21">
      <c r="A33" s="435"/>
      <c r="B33" s="569" t="s">
        <v>296</v>
      </c>
      <c r="C33" s="570">
        <v>1153840922.1899998</v>
      </c>
      <c r="D33" s="566"/>
      <c r="E33" s="566"/>
      <c r="F33" s="433"/>
      <c r="G33" s="433"/>
      <c r="H33" s="433"/>
    </row>
    <row r="34" spans="1:8" ht="21">
      <c r="A34" s="566"/>
      <c r="B34" s="569" t="s">
        <v>297</v>
      </c>
      <c r="C34" s="570">
        <v>659386.54</v>
      </c>
      <c r="D34" s="566"/>
      <c r="E34" s="568"/>
      <c r="F34" s="433"/>
      <c r="G34" s="433"/>
      <c r="H34" s="433"/>
    </row>
    <row r="35" spans="1:8" ht="21">
      <c r="A35" s="566"/>
      <c r="B35" s="569" t="s">
        <v>298</v>
      </c>
      <c r="C35" s="570">
        <v>1153757260.8299994</v>
      </c>
      <c r="D35" s="566"/>
      <c r="E35" s="566"/>
      <c r="F35" s="433"/>
      <c r="G35" s="433"/>
      <c r="H35" s="433"/>
    </row>
    <row r="36" spans="1:8" ht="24.75" customHeight="1">
      <c r="A36" s="566"/>
      <c r="B36" s="569" t="s">
        <v>299</v>
      </c>
      <c r="C36" s="571">
        <v>10010061.6</v>
      </c>
      <c r="D36" s="566"/>
      <c r="E36" s="566"/>
      <c r="F36" s="433"/>
      <c r="G36" s="433"/>
      <c r="H36" s="433"/>
    </row>
    <row r="37" spans="1:8" ht="24.75" customHeight="1">
      <c r="A37" s="566"/>
      <c r="B37" s="435" t="s">
        <v>302</v>
      </c>
      <c r="C37" s="572">
        <v>12000000</v>
      </c>
      <c r="D37" s="573">
        <v>2422714885.5799994</v>
      </c>
      <c r="E37" s="566"/>
      <c r="F37" s="433"/>
      <c r="G37" s="433"/>
      <c r="H37" s="433"/>
    </row>
    <row r="38" spans="1:8" ht="24.75" customHeight="1">
      <c r="A38" s="433"/>
      <c r="B38" s="433"/>
      <c r="C38" s="433"/>
      <c r="D38" s="474">
        <v>1878012034.098188</v>
      </c>
      <c r="E38" s="433"/>
      <c r="F38" s="475"/>
      <c r="G38" s="433"/>
      <c r="H38" s="433"/>
    </row>
    <row r="39" spans="1:8" ht="24.75" customHeight="1">
      <c r="A39" s="433"/>
      <c r="B39" s="433"/>
      <c r="C39" s="433"/>
      <c r="D39" s="466">
        <v>0</v>
      </c>
      <c r="E39" s="433"/>
      <c r="F39" s="433"/>
      <c r="G39" s="433"/>
      <c r="H39" s="433"/>
    </row>
  </sheetData>
  <sheetProtection/>
  <mergeCells count="6">
    <mergeCell ref="A19:E19"/>
    <mergeCell ref="A1:F1"/>
    <mergeCell ref="A2:F2"/>
    <mergeCell ref="E3:F3"/>
    <mergeCell ref="A4:B4"/>
    <mergeCell ref="A17:B17"/>
  </mergeCells>
  <printOptions horizontalCentered="1"/>
  <pageMargins left="0.15748031496062992" right="0.15748031496062992" top="0.7480314960629921" bottom="0.15748031496062992" header="0.31496062992125984" footer="0.31496062992125984"/>
  <pageSetup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AJ104"/>
  <sheetViews>
    <sheetView zoomScale="80" zoomScaleNormal="80" zoomScalePageLayoutView="0" workbookViewId="0" topLeftCell="A13">
      <pane xSplit="2" topLeftCell="C1" activePane="topRight" state="frozen"/>
      <selection pane="topLeft" activeCell="A1" sqref="A1"/>
      <selection pane="topRight" activeCell="N35" sqref="N35"/>
    </sheetView>
  </sheetViews>
  <sheetFormatPr defaultColWidth="9.140625" defaultRowHeight="12.75"/>
  <cols>
    <col min="1" max="1" width="4.421875" style="31" customWidth="1"/>
    <col min="2" max="2" width="30.140625" style="31" customWidth="1"/>
    <col min="3" max="3" width="25.28125" style="31" customWidth="1"/>
    <col min="4" max="4" width="19.140625" style="31" customWidth="1"/>
    <col min="5" max="6" width="17.421875" style="31" customWidth="1"/>
    <col min="7" max="7" width="16.140625" style="31" customWidth="1"/>
    <col min="8" max="8" width="20.00390625" style="31" customWidth="1"/>
    <col min="9" max="9" width="17.00390625" style="31" customWidth="1"/>
    <col min="10" max="10" width="18.8515625" style="31" customWidth="1"/>
    <col min="11" max="12" width="16.140625" style="31" customWidth="1"/>
    <col min="13" max="13" width="14.8515625" style="31" customWidth="1"/>
    <col min="14" max="14" width="18.421875" style="31" customWidth="1"/>
    <col min="15" max="15" width="11.28125" style="31" customWidth="1"/>
    <col min="16" max="16" width="11.00390625" style="31" customWidth="1"/>
    <col min="17" max="17" width="11.8515625" style="31" customWidth="1"/>
    <col min="18" max="16384" width="9.140625" style="31" customWidth="1"/>
  </cols>
  <sheetData>
    <row r="2" ht="21">
      <c r="D2" s="52" t="s">
        <v>402</v>
      </c>
    </row>
    <row r="3" ht="21">
      <c r="B3" s="52" t="s">
        <v>98</v>
      </c>
    </row>
    <row r="4" spans="2:17" ht="21" customHeight="1">
      <c r="B4" s="365"/>
      <c r="C4" s="704" t="s">
        <v>212</v>
      </c>
      <c r="D4" s="705"/>
      <c r="E4" s="705"/>
      <c r="F4" s="705"/>
      <c r="G4" s="705"/>
      <c r="H4" s="706"/>
      <c r="I4" s="704" t="s">
        <v>403</v>
      </c>
      <c r="J4" s="705"/>
      <c r="K4" s="705"/>
      <c r="L4" s="705"/>
      <c r="M4" s="705"/>
      <c r="N4" s="706"/>
      <c r="O4" s="366" t="s">
        <v>87</v>
      </c>
      <c r="P4" s="367" t="s">
        <v>88</v>
      </c>
      <c r="Q4" s="368" t="s">
        <v>7</v>
      </c>
    </row>
    <row r="5" spans="2:17" ht="24" customHeight="1">
      <c r="B5" s="124" t="s">
        <v>99</v>
      </c>
      <c r="C5" s="704" t="s">
        <v>87</v>
      </c>
      <c r="D5" s="705"/>
      <c r="E5" s="705"/>
      <c r="F5" s="705"/>
      <c r="G5" s="705"/>
      <c r="H5" s="706"/>
      <c r="I5" s="704" t="s">
        <v>87</v>
      </c>
      <c r="J5" s="705"/>
      <c r="K5" s="705"/>
      <c r="L5" s="705"/>
      <c r="M5" s="705"/>
      <c r="N5" s="707"/>
      <c r="O5" s="369" t="s">
        <v>100</v>
      </c>
      <c r="P5" s="102" t="s">
        <v>100</v>
      </c>
      <c r="Q5" s="369" t="s">
        <v>100</v>
      </c>
    </row>
    <row r="6" spans="2:17" ht="22.5" customHeight="1">
      <c r="B6" s="370"/>
      <c r="C6" s="371" t="s">
        <v>92</v>
      </c>
      <c r="D6" s="372" t="s">
        <v>101</v>
      </c>
      <c r="E6" s="371" t="s">
        <v>102</v>
      </c>
      <c r="F6" s="373" t="s">
        <v>6</v>
      </c>
      <c r="G6" s="373" t="s">
        <v>103</v>
      </c>
      <c r="H6" s="373" t="s">
        <v>17</v>
      </c>
      <c r="I6" s="371" t="s">
        <v>92</v>
      </c>
      <c r="J6" s="372" t="s">
        <v>101</v>
      </c>
      <c r="K6" s="371" t="s">
        <v>102</v>
      </c>
      <c r="L6" s="373" t="s">
        <v>6</v>
      </c>
      <c r="M6" s="374" t="s">
        <v>103</v>
      </c>
      <c r="N6" s="373" t="s">
        <v>17</v>
      </c>
      <c r="O6" s="374"/>
      <c r="P6" s="375"/>
      <c r="Q6" s="375"/>
    </row>
    <row r="7" spans="2:17" ht="21" customHeight="1">
      <c r="B7" s="376" t="s">
        <v>99</v>
      </c>
      <c r="C7" s="32"/>
      <c r="E7" s="32"/>
      <c r="F7" s="377"/>
      <c r="G7" s="377"/>
      <c r="H7" s="377"/>
      <c r="J7" s="32"/>
      <c r="L7" s="32"/>
      <c r="N7" s="32"/>
      <c r="P7" s="378"/>
      <c r="Q7" s="32"/>
    </row>
    <row r="8" spans="2:19" ht="21">
      <c r="B8" s="379" t="s">
        <v>19</v>
      </c>
      <c r="C8" s="329">
        <v>92667611.97</v>
      </c>
      <c r="D8" s="329">
        <v>94132602.91</v>
      </c>
      <c r="E8" s="329">
        <v>1910491</v>
      </c>
      <c r="F8" s="329">
        <v>3097694.9296521097</v>
      </c>
      <c r="G8" s="329">
        <v>97340</v>
      </c>
      <c r="H8" s="329">
        <f>SUM(C8:G8)</f>
        <v>191905740.8096521</v>
      </c>
      <c r="I8" s="405">
        <v>95809054.65</v>
      </c>
      <c r="J8" s="405">
        <v>42798507.5</v>
      </c>
      <c r="K8" s="405">
        <v>1085420.6</v>
      </c>
      <c r="L8" s="405">
        <v>4200456.87</v>
      </c>
      <c r="M8" s="405">
        <v>8299.4</v>
      </c>
      <c r="N8" s="329">
        <f>SUM(I8:M8)</f>
        <v>143901739.02</v>
      </c>
      <c r="O8" s="380">
        <f aca="true" t="shared" si="0" ref="O8:O13">+(N8-H8)/H8*100</f>
        <v>-25.014364649604932</v>
      </c>
      <c r="P8" s="406">
        <f>+(N8-H8)/N8*100</f>
        <v>-33.358875380220596</v>
      </c>
      <c r="Q8" s="380">
        <f>+(N8-H8)/H8*100</f>
        <v>-25.014364649604932</v>
      </c>
      <c r="S8" s="349"/>
    </row>
    <row r="9" spans="2:19" ht="21">
      <c r="B9" s="379" t="s">
        <v>20</v>
      </c>
      <c r="C9" s="329">
        <v>2440129.23</v>
      </c>
      <c r="D9" s="329">
        <v>634781.6</v>
      </c>
      <c r="E9" s="329">
        <v>12000</v>
      </c>
      <c r="F9" s="329">
        <v>606070.7471058476</v>
      </c>
      <c r="G9" s="329">
        <v>0</v>
      </c>
      <c r="H9" s="329">
        <f>SUM(C9:G9)</f>
        <v>3692981.5771058477</v>
      </c>
      <c r="I9" s="405">
        <v>3580658.132</v>
      </c>
      <c r="J9" s="405">
        <v>7064780.8</v>
      </c>
      <c r="K9" s="405">
        <v>45000</v>
      </c>
      <c r="L9" s="405">
        <v>762130.45</v>
      </c>
      <c r="M9" s="405">
        <v>0</v>
      </c>
      <c r="N9" s="329">
        <f aca="true" t="shared" si="1" ref="N9:N22">SUM(I9:M9)</f>
        <v>11452569.382</v>
      </c>
      <c r="O9" s="380">
        <f t="shared" si="0"/>
        <v>210.11715446940465</v>
      </c>
      <c r="P9" s="406">
        <f aca="true" t="shared" si="2" ref="P9:P15">+(N9-H9)/N9*100</f>
        <v>67.75412177017581</v>
      </c>
      <c r="Q9" s="380">
        <f aca="true" t="shared" si="3" ref="Q9:Q32">+(N9-H9)/H9*100</f>
        <v>210.11715446940465</v>
      </c>
      <c r="S9" s="349"/>
    </row>
    <row r="10" spans="2:19" ht="21">
      <c r="B10" s="379" t="s">
        <v>21</v>
      </c>
      <c r="C10" s="329">
        <v>41029931.66</v>
      </c>
      <c r="D10" s="329">
        <v>2741486.59</v>
      </c>
      <c r="E10" s="329">
        <v>144080</v>
      </c>
      <c r="F10" s="329">
        <v>1885553.4354404146</v>
      </c>
      <c r="G10" s="329">
        <v>31187.31</v>
      </c>
      <c r="H10" s="329">
        <f aca="true" t="shared" si="4" ref="H10:H22">SUM(C10:G10)</f>
        <v>45832238.995440416</v>
      </c>
      <c r="I10" s="405">
        <v>44058002.3</v>
      </c>
      <c r="J10" s="405">
        <v>62794165.56</v>
      </c>
      <c r="K10" s="405">
        <v>842057</v>
      </c>
      <c r="L10" s="405">
        <v>2798450.32</v>
      </c>
      <c r="M10" s="405">
        <v>23248.2</v>
      </c>
      <c r="N10" s="329">
        <f t="shared" si="1"/>
        <v>110515923.38</v>
      </c>
      <c r="O10" s="380">
        <f t="shared" si="0"/>
        <v>141.13140837608782</v>
      </c>
      <c r="P10" s="406">
        <f t="shared" si="2"/>
        <v>58.52883675608446</v>
      </c>
      <c r="Q10" s="380">
        <f t="shared" si="3"/>
        <v>141.13140837608782</v>
      </c>
      <c r="S10" s="349"/>
    </row>
    <row r="11" spans="2:19" ht="21">
      <c r="B11" s="379" t="s">
        <v>22</v>
      </c>
      <c r="C11" s="329">
        <v>22215704.8</v>
      </c>
      <c r="D11" s="329">
        <v>370273232.72</v>
      </c>
      <c r="E11" s="329">
        <v>1242340</v>
      </c>
      <c r="F11" s="329">
        <v>3771106.870880829</v>
      </c>
      <c r="G11" s="329">
        <v>292848.21</v>
      </c>
      <c r="H11" s="329">
        <f t="shared" si="4"/>
        <v>397795232.60088086</v>
      </c>
      <c r="I11" s="405">
        <v>82005478.5</v>
      </c>
      <c r="J11" s="405">
        <v>32798011.5</v>
      </c>
      <c r="K11" s="405">
        <v>1205906</v>
      </c>
      <c r="L11" s="405">
        <v>4013467.12</v>
      </c>
      <c r="M11" s="405">
        <v>28847</v>
      </c>
      <c r="N11" s="329">
        <f t="shared" si="1"/>
        <v>120051710.12</v>
      </c>
      <c r="O11" s="380">
        <f t="shared" si="0"/>
        <v>-69.82072677566468</v>
      </c>
      <c r="P11" s="406">
        <f t="shared" si="2"/>
        <v>-231.35324120185956</v>
      </c>
      <c r="Q11" s="380">
        <f t="shared" si="3"/>
        <v>-69.82072677566468</v>
      </c>
      <c r="S11" s="349"/>
    </row>
    <row r="12" spans="2:19" ht="21">
      <c r="B12" s="379" t="s">
        <v>23</v>
      </c>
      <c r="C12" s="329">
        <v>11418323.86</v>
      </c>
      <c r="D12" s="329">
        <v>3837482.25</v>
      </c>
      <c r="E12" s="329">
        <v>428650</v>
      </c>
      <c r="F12" s="329">
        <v>2289600.600177646</v>
      </c>
      <c r="G12" s="329">
        <v>810</v>
      </c>
      <c r="H12" s="329">
        <f t="shared" si="4"/>
        <v>17974866.710177645</v>
      </c>
      <c r="I12" s="405">
        <v>15157892.65</v>
      </c>
      <c r="J12" s="405">
        <v>30796920.2</v>
      </c>
      <c r="K12" s="405">
        <v>10122.25</v>
      </c>
      <c r="L12" s="405">
        <v>3642054.2</v>
      </c>
      <c r="M12" s="405">
        <v>5685</v>
      </c>
      <c r="N12" s="329">
        <f t="shared" si="1"/>
        <v>49612674.300000004</v>
      </c>
      <c r="O12" s="380">
        <f t="shared" si="0"/>
        <v>176.01136130766716</v>
      </c>
      <c r="P12" s="406">
        <f t="shared" si="2"/>
        <v>63.769607335644785</v>
      </c>
      <c r="Q12" s="380">
        <f t="shared" si="3"/>
        <v>176.01136130766716</v>
      </c>
      <c r="S12" s="349"/>
    </row>
    <row r="13" spans="2:19" ht="21">
      <c r="B13" s="379" t="s">
        <v>216</v>
      </c>
      <c r="C13" s="329">
        <v>1873408.18</v>
      </c>
      <c r="D13" s="329">
        <v>4389443.96</v>
      </c>
      <c r="E13" s="329">
        <v>20000</v>
      </c>
      <c r="F13" s="329">
        <v>404047.16473723174</v>
      </c>
      <c r="G13" s="329">
        <v>1280</v>
      </c>
      <c r="H13" s="329">
        <f t="shared" si="4"/>
        <v>6688179.304737232</v>
      </c>
      <c r="I13" s="405">
        <v>9084280.65</v>
      </c>
      <c r="J13" s="405">
        <v>12765106.45</v>
      </c>
      <c r="K13" s="405">
        <v>20150.5</v>
      </c>
      <c r="L13" s="405">
        <v>640545.56</v>
      </c>
      <c r="M13" s="405">
        <v>6046</v>
      </c>
      <c r="N13" s="329">
        <f t="shared" si="1"/>
        <v>22516129.16</v>
      </c>
      <c r="O13" s="380">
        <f t="shared" si="0"/>
        <v>236.6555849370223</v>
      </c>
      <c r="P13" s="406">
        <f t="shared" si="2"/>
        <v>70.29605196696592</v>
      </c>
      <c r="Q13" s="380">
        <f t="shared" si="3"/>
        <v>236.6555849370223</v>
      </c>
      <c r="S13" s="349"/>
    </row>
    <row r="14" spans="2:19" ht="21">
      <c r="B14" s="379" t="s">
        <v>217</v>
      </c>
      <c r="C14" s="329">
        <v>17088154.3</v>
      </c>
      <c r="D14" s="329">
        <v>34743141.31</v>
      </c>
      <c r="E14" s="329">
        <v>181678.34</v>
      </c>
      <c r="F14" s="329">
        <v>3569083.2885122136</v>
      </c>
      <c r="G14" s="329">
        <v>3210</v>
      </c>
      <c r="H14" s="329">
        <f t="shared" si="4"/>
        <v>55585267.23851222</v>
      </c>
      <c r="I14" s="405">
        <v>18054600.6</v>
      </c>
      <c r="J14" s="405">
        <v>19721021.63</v>
      </c>
      <c r="K14" s="405">
        <v>278500.45</v>
      </c>
      <c r="L14" s="405">
        <v>4798420.23</v>
      </c>
      <c r="M14" s="405">
        <v>4355</v>
      </c>
      <c r="N14" s="329">
        <f t="shared" si="1"/>
        <v>42856897.91000001</v>
      </c>
      <c r="O14" s="380"/>
      <c r="P14" s="406"/>
      <c r="Q14" s="380"/>
      <c r="S14" s="349"/>
    </row>
    <row r="15" spans="2:19" ht="21">
      <c r="B15" s="379" t="s">
        <v>218</v>
      </c>
      <c r="C15" s="329">
        <v>7312144.04</v>
      </c>
      <c r="D15" s="329">
        <v>254700</v>
      </c>
      <c r="E15" s="329">
        <v>13000</v>
      </c>
      <c r="F15" s="329">
        <v>1750871.047194671</v>
      </c>
      <c r="G15" s="329">
        <v>33170</v>
      </c>
      <c r="H15" s="329">
        <f t="shared" si="4"/>
        <v>9363885.08719467</v>
      </c>
      <c r="I15" s="405">
        <v>8216016.45</v>
      </c>
      <c r="J15" s="405">
        <v>9100584</v>
      </c>
      <c r="K15" s="405">
        <v>137850.5</v>
      </c>
      <c r="L15" s="405">
        <v>2137953.5</v>
      </c>
      <c r="M15" s="405">
        <v>5658</v>
      </c>
      <c r="N15" s="329">
        <f t="shared" si="1"/>
        <v>19598062.45</v>
      </c>
      <c r="O15" s="380">
        <f aca="true" t="shared" si="5" ref="O15:O22">+(N15-H15)/H15*100</f>
        <v>109.29413664848155</v>
      </c>
      <c r="P15" s="406">
        <f t="shared" si="2"/>
        <v>52.22035284822418</v>
      </c>
      <c r="Q15" s="380">
        <f t="shared" si="3"/>
        <v>109.29413664848155</v>
      </c>
      <c r="S15" s="349"/>
    </row>
    <row r="16" spans="2:19" ht="21">
      <c r="B16" s="379" t="s">
        <v>219</v>
      </c>
      <c r="C16" s="329">
        <v>4185173.39</v>
      </c>
      <c r="D16" s="329">
        <v>2044680.5</v>
      </c>
      <c r="E16" s="329">
        <v>3500</v>
      </c>
      <c r="F16" s="329">
        <v>1077459.1059659512</v>
      </c>
      <c r="G16" s="329">
        <v>0</v>
      </c>
      <c r="H16" s="329">
        <f t="shared" si="4"/>
        <v>7310812.995965952</v>
      </c>
      <c r="I16" s="405">
        <v>4830045.36</v>
      </c>
      <c r="J16" s="405">
        <v>6495065.87</v>
      </c>
      <c r="K16" s="405">
        <v>0</v>
      </c>
      <c r="L16" s="405">
        <v>2084642.33</v>
      </c>
      <c r="M16" s="405">
        <v>0</v>
      </c>
      <c r="N16" s="329">
        <f t="shared" si="1"/>
        <v>13409753.56</v>
      </c>
      <c r="O16" s="380">
        <f t="shared" si="5"/>
        <v>83.42356133851865</v>
      </c>
      <c r="P16" s="406">
        <f aca="true" t="shared" si="6" ref="P16:P32">+(N16-H16)/N16*100</f>
        <v>45.48137694511105</v>
      </c>
      <c r="Q16" s="380">
        <f t="shared" si="3"/>
        <v>83.42356133851865</v>
      </c>
      <c r="S16" s="349"/>
    </row>
    <row r="17" spans="2:19" ht="21">
      <c r="B17" s="379" t="s">
        <v>220</v>
      </c>
      <c r="C17" s="329">
        <v>19488139.75</v>
      </c>
      <c r="D17" s="329">
        <v>340207017.88</v>
      </c>
      <c r="E17" s="329">
        <v>58341</v>
      </c>
      <c r="F17" s="329">
        <v>4579201.200355292</v>
      </c>
      <c r="G17" s="329">
        <v>62228</v>
      </c>
      <c r="H17" s="329">
        <f t="shared" si="4"/>
        <v>364394927.8303553</v>
      </c>
      <c r="I17" s="405">
        <v>21846087.55</v>
      </c>
      <c r="J17" s="405">
        <v>647920584.73</v>
      </c>
      <c r="K17" s="405">
        <v>450055.8</v>
      </c>
      <c r="L17" s="405">
        <v>4421042.64</v>
      </c>
      <c r="M17" s="405">
        <v>22028</v>
      </c>
      <c r="N17" s="329">
        <f t="shared" si="1"/>
        <v>674659798.7199999</v>
      </c>
      <c r="O17" s="380">
        <f t="shared" si="5"/>
        <v>85.14522217336928</v>
      </c>
      <c r="P17" s="406">
        <f t="shared" si="6"/>
        <v>45.98834427044496</v>
      </c>
      <c r="Q17" s="380">
        <f t="shared" si="3"/>
        <v>85.14522217336928</v>
      </c>
      <c r="S17" s="349"/>
    </row>
    <row r="18" spans="2:19" ht="21">
      <c r="B18" s="379" t="s">
        <v>221</v>
      </c>
      <c r="C18" s="329">
        <v>6504083.57</v>
      </c>
      <c r="D18" s="329">
        <v>12340557.12</v>
      </c>
      <c r="E18" s="329">
        <v>42200</v>
      </c>
      <c r="F18" s="329">
        <v>2020235.8236861585</v>
      </c>
      <c r="G18" s="329">
        <v>0</v>
      </c>
      <c r="H18" s="329">
        <f t="shared" si="4"/>
        <v>20907076.513686158</v>
      </c>
      <c r="I18" s="405">
        <v>5607913.65</v>
      </c>
      <c r="J18" s="405">
        <v>18802482.5</v>
      </c>
      <c r="K18" s="405">
        <v>12100.75</v>
      </c>
      <c r="L18" s="405">
        <v>3457105.11</v>
      </c>
      <c r="M18" s="405">
        <v>0</v>
      </c>
      <c r="N18" s="329">
        <f t="shared" si="1"/>
        <v>27879602.009999998</v>
      </c>
      <c r="O18" s="380">
        <f t="shared" si="5"/>
        <v>33.350074037130426</v>
      </c>
      <c r="P18" s="406">
        <f t="shared" si="6"/>
        <v>25.009415463724693</v>
      </c>
      <c r="Q18" s="380">
        <f t="shared" si="3"/>
        <v>33.350074037130426</v>
      </c>
      <c r="S18" s="349"/>
    </row>
    <row r="19" spans="2:19" ht="21">
      <c r="B19" s="379" t="s">
        <v>222</v>
      </c>
      <c r="C19" s="329">
        <v>18201700.55</v>
      </c>
      <c r="D19" s="329">
        <v>6059800.3</v>
      </c>
      <c r="E19" s="329">
        <v>2231886.14</v>
      </c>
      <c r="F19" s="329">
        <v>4242495.229740933</v>
      </c>
      <c r="G19" s="329">
        <v>178205.7</v>
      </c>
      <c r="H19" s="329">
        <f t="shared" si="4"/>
        <v>30914087.919740934</v>
      </c>
      <c r="I19" s="405">
        <v>20008530.6</v>
      </c>
      <c r="J19" s="405">
        <v>10634582.18</v>
      </c>
      <c r="K19" s="405">
        <v>985120.57</v>
      </c>
      <c r="L19" s="405">
        <v>5742003.5</v>
      </c>
      <c r="M19" s="405">
        <v>3920</v>
      </c>
      <c r="N19" s="329">
        <f t="shared" si="1"/>
        <v>37374156.85</v>
      </c>
      <c r="O19" s="380">
        <f t="shared" si="5"/>
        <v>20.896844658754546</v>
      </c>
      <c r="P19" s="406">
        <f t="shared" si="6"/>
        <v>17.284855297703036</v>
      </c>
      <c r="Q19" s="380">
        <f t="shared" si="3"/>
        <v>20.896844658754546</v>
      </c>
      <c r="S19" s="349"/>
    </row>
    <row r="20" spans="2:19" ht="21">
      <c r="B20" s="379" t="s">
        <v>223</v>
      </c>
      <c r="C20" s="329">
        <v>45124616.17</v>
      </c>
      <c r="D20" s="329">
        <v>8692967.43</v>
      </c>
      <c r="E20" s="329">
        <v>70600</v>
      </c>
      <c r="F20" s="329">
        <v>13333556.436328646</v>
      </c>
      <c r="G20" s="329">
        <v>5280</v>
      </c>
      <c r="H20" s="329">
        <f t="shared" si="4"/>
        <v>67227020.03632864</v>
      </c>
      <c r="I20" s="405">
        <v>53970780.98</v>
      </c>
      <c r="J20" s="405">
        <v>20545084.34</v>
      </c>
      <c r="K20" s="405">
        <v>1678500.8</v>
      </c>
      <c r="L20" s="405">
        <v>14077651.23</v>
      </c>
      <c r="M20" s="405">
        <v>7679.1</v>
      </c>
      <c r="N20" s="329">
        <f t="shared" si="1"/>
        <v>90279696.44999999</v>
      </c>
      <c r="O20" s="380">
        <f t="shared" si="5"/>
        <v>34.29079022276157</v>
      </c>
      <c r="P20" s="406">
        <f t="shared" si="6"/>
        <v>25.534729645927325</v>
      </c>
      <c r="Q20" s="380">
        <f t="shared" si="3"/>
        <v>34.29079022276157</v>
      </c>
      <c r="S20" s="349"/>
    </row>
    <row r="21" spans="2:19" ht="21">
      <c r="B21" s="379" t="s">
        <v>224</v>
      </c>
      <c r="C21" s="329">
        <v>115002570.13</v>
      </c>
      <c r="D21" s="329">
        <v>44198917.48</v>
      </c>
      <c r="E21" s="329">
        <v>0</v>
      </c>
      <c r="F21" s="329">
        <v>24108147.495988157</v>
      </c>
      <c r="G21" s="329">
        <v>0</v>
      </c>
      <c r="H21" s="329">
        <f t="shared" si="4"/>
        <v>183309635.10598814</v>
      </c>
      <c r="I21" s="405">
        <v>21041004</v>
      </c>
      <c r="J21" s="405">
        <v>12346765.63</v>
      </c>
      <c r="K21" s="405">
        <v>218400</v>
      </c>
      <c r="L21" s="405">
        <v>25794712.21</v>
      </c>
      <c r="M21" s="405">
        <v>0</v>
      </c>
      <c r="N21" s="329">
        <f t="shared" si="1"/>
        <v>59400881.84</v>
      </c>
      <c r="O21" s="380">
        <f t="shared" si="5"/>
        <v>-67.59533026965282</v>
      </c>
      <c r="P21" s="406">
        <f t="shared" si="6"/>
        <v>-208.59749792897708</v>
      </c>
      <c r="Q21" s="380">
        <f t="shared" si="3"/>
        <v>-67.59533026965282</v>
      </c>
      <c r="S21" s="349"/>
    </row>
    <row r="22" spans="2:19" ht="21">
      <c r="B22" s="379" t="s">
        <v>225</v>
      </c>
      <c r="C22" s="329">
        <v>341485.34</v>
      </c>
      <c r="D22" s="329">
        <v>0</v>
      </c>
      <c r="E22" s="329">
        <v>0</v>
      </c>
      <c r="F22" s="329">
        <v>67341.19412287195</v>
      </c>
      <c r="G22" s="329">
        <v>0</v>
      </c>
      <c r="H22" s="329">
        <f t="shared" si="4"/>
        <v>408826.534122872</v>
      </c>
      <c r="I22" s="405">
        <v>264915</v>
      </c>
      <c r="J22" s="405">
        <v>4849850.552</v>
      </c>
      <c r="K22" s="405">
        <v>0</v>
      </c>
      <c r="L22" s="405">
        <v>87461.2</v>
      </c>
      <c r="M22" s="405">
        <v>0</v>
      </c>
      <c r="N22" s="329">
        <f t="shared" si="1"/>
        <v>5202226.752</v>
      </c>
      <c r="O22" s="380">
        <f t="shared" si="5"/>
        <v>1172.4777669241207</v>
      </c>
      <c r="P22" s="406">
        <f t="shared" si="6"/>
        <v>92.14131652439605</v>
      </c>
      <c r="Q22" s="380">
        <f t="shared" si="3"/>
        <v>1172.4777669241207</v>
      </c>
      <c r="S22" s="349"/>
    </row>
    <row r="23" spans="2:19" ht="11.25" customHeight="1">
      <c r="B23" s="379"/>
      <c r="C23" s="329"/>
      <c r="D23" s="329"/>
      <c r="E23" s="329"/>
      <c r="F23" s="329"/>
      <c r="G23" s="329"/>
      <c r="H23" s="329"/>
      <c r="I23" s="407"/>
      <c r="J23" s="407"/>
      <c r="K23" s="407"/>
      <c r="L23" s="407"/>
      <c r="M23" s="407"/>
      <c r="N23" s="329"/>
      <c r="O23" s="380"/>
      <c r="P23" s="406"/>
      <c r="Q23" s="380"/>
      <c r="S23" s="349"/>
    </row>
    <row r="24" spans="2:19" ht="21">
      <c r="B24" s="408" t="s">
        <v>105</v>
      </c>
      <c r="C24" s="329"/>
      <c r="D24" s="329"/>
      <c r="E24" s="329"/>
      <c r="F24" s="329"/>
      <c r="G24" s="329"/>
      <c r="H24" s="329"/>
      <c r="N24" s="329"/>
      <c r="O24" s="380"/>
      <c r="P24" s="406"/>
      <c r="Q24" s="380"/>
      <c r="S24" s="349"/>
    </row>
    <row r="25" spans="2:19" ht="21">
      <c r="B25" s="379" t="s">
        <v>226</v>
      </c>
      <c r="C25" s="329">
        <v>25685687.49</v>
      </c>
      <c r="D25" s="329">
        <v>5959496.37</v>
      </c>
      <c r="E25" s="329">
        <v>371212</v>
      </c>
      <c r="F25" s="329">
        <v>6599437.0240414515</v>
      </c>
      <c r="G25" s="329">
        <v>40819.4</v>
      </c>
      <c r="H25" s="329">
        <f aca="true" t="shared" si="7" ref="H25:H34">SUM(C25:G25)</f>
        <v>38656652.28404145</v>
      </c>
      <c r="I25" s="405">
        <v>25622567.58</v>
      </c>
      <c r="J25" s="405">
        <v>20871005.78</v>
      </c>
      <c r="K25" s="405">
        <v>620150</v>
      </c>
      <c r="L25" s="409">
        <v>7684612.25</v>
      </c>
      <c r="M25" s="405">
        <v>6127</v>
      </c>
      <c r="N25" s="329">
        <f>SUM(I25:M25)</f>
        <v>54804462.61</v>
      </c>
      <c r="O25" s="380">
        <f aca="true" t="shared" si="8" ref="O25:O32">+(N25-H25)/H25*100</f>
        <v>41.772397173215175</v>
      </c>
      <c r="P25" s="406">
        <f t="shared" si="6"/>
        <v>29.46440774516802</v>
      </c>
      <c r="Q25" s="380">
        <f t="shared" si="3"/>
        <v>41.772397173215175</v>
      </c>
      <c r="S25" s="349"/>
    </row>
    <row r="26" spans="2:19" ht="21">
      <c r="B26" s="379" t="s">
        <v>227</v>
      </c>
      <c r="C26" s="329">
        <v>7838731.32</v>
      </c>
      <c r="D26" s="329">
        <v>1383770</v>
      </c>
      <c r="E26" s="329">
        <v>13000</v>
      </c>
      <c r="F26" s="329">
        <v>2222259.4060547748</v>
      </c>
      <c r="G26" s="329">
        <v>260</v>
      </c>
      <c r="H26" s="329">
        <f t="shared" si="7"/>
        <v>11458020.726054775</v>
      </c>
      <c r="I26" s="405">
        <v>9821204.54</v>
      </c>
      <c r="J26" s="405">
        <v>4479471.36</v>
      </c>
      <c r="K26" s="405">
        <v>0</v>
      </c>
      <c r="L26" s="409">
        <v>3479438.64</v>
      </c>
      <c r="M26" s="405">
        <v>5950</v>
      </c>
      <c r="N26" s="329">
        <f aca="true" t="shared" si="9" ref="N26:N34">SUM(I26:M26)</f>
        <v>17786064.54</v>
      </c>
      <c r="O26" s="380">
        <f t="shared" si="8"/>
        <v>55.22807093161977</v>
      </c>
      <c r="P26" s="406">
        <f t="shared" si="6"/>
        <v>35.57866215830804</v>
      </c>
      <c r="Q26" s="380">
        <f t="shared" si="3"/>
        <v>55.22807093161977</v>
      </c>
      <c r="S26" s="349"/>
    </row>
    <row r="27" spans="2:19" ht="21">
      <c r="B27" s="379" t="s">
        <v>228</v>
      </c>
      <c r="C27" s="329">
        <v>11005396.38</v>
      </c>
      <c r="D27" s="329">
        <v>19469658.14</v>
      </c>
      <c r="E27" s="329">
        <v>29140</v>
      </c>
      <c r="F27" s="329">
        <v>3367059.706143597</v>
      </c>
      <c r="G27" s="329">
        <v>760</v>
      </c>
      <c r="H27" s="329">
        <f t="shared" si="7"/>
        <v>33872014.2261436</v>
      </c>
      <c r="I27" s="405">
        <v>13264980.25</v>
      </c>
      <c r="J27" s="405">
        <v>23975128.83</v>
      </c>
      <c r="K27" s="405">
        <v>574120</v>
      </c>
      <c r="L27" s="405">
        <v>4794251.52</v>
      </c>
      <c r="M27" s="405">
        <v>36372.4</v>
      </c>
      <c r="N27" s="329">
        <f t="shared" si="9"/>
        <v>42644852.99999999</v>
      </c>
      <c r="O27" s="380">
        <f t="shared" si="8"/>
        <v>25.899961883829192</v>
      </c>
      <c r="P27" s="406">
        <f t="shared" si="6"/>
        <v>20.57185839955034</v>
      </c>
      <c r="Q27" s="380">
        <f t="shared" si="3"/>
        <v>25.899961883829192</v>
      </c>
      <c r="S27" s="349"/>
    </row>
    <row r="28" spans="2:19" ht="21">
      <c r="B28" s="379" t="s">
        <v>229</v>
      </c>
      <c r="C28" s="329">
        <v>7409212.53</v>
      </c>
      <c r="D28" s="329">
        <v>214932.88</v>
      </c>
      <c r="E28" s="329">
        <v>390330</v>
      </c>
      <c r="F28" s="329">
        <v>2087577.0178090304</v>
      </c>
      <c r="G28" s="329">
        <v>74412.69</v>
      </c>
      <c r="H28" s="329">
        <f t="shared" si="7"/>
        <v>10176465.11780903</v>
      </c>
      <c r="I28" s="405">
        <v>6981305.83</v>
      </c>
      <c r="J28" s="405">
        <v>4704147.45</v>
      </c>
      <c r="K28" s="405">
        <v>595087</v>
      </c>
      <c r="L28" s="405">
        <v>3794204.44</v>
      </c>
      <c r="M28" s="405">
        <v>0</v>
      </c>
      <c r="N28" s="329">
        <f t="shared" si="9"/>
        <v>16074744.72</v>
      </c>
      <c r="O28" s="380">
        <f t="shared" si="8"/>
        <v>57.960004126274235</v>
      </c>
      <c r="P28" s="406">
        <f t="shared" si="6"/>
        <v>36.69283528249381</v>
      </c>
      <c r="Q28" s="380">
        <f t="shared" si="3"/>
        <v>57.960004126274235</v>
      </c>
      <c r="S28" s="349"/>
    </row>
    <row r="29" spans="2:19" ht="21">
      <c r="B29" s="379" t="s">
        <v>230</v>
      </c>
      <c r="C29" s="329">
        <v>10649233.95</v>
      </c>
      <c r="D29" s="329">
        <v>8656500.14</v>
      </c>
      <c r="E29" s="329">
        <v>470345</v>
      </c>
      <c r="F29" s="329">
        <v>3569083.2885122136</v>
      </c>
      <c r="G29" s="329">
        <v>0</v>
      </c>
      <c r="H29" s="329">
        <f t="shared" si="7"/>
        <v>23345162.378512215</v>
      </c>
      <c r="I29" s="405">
        <v>6740215.57</v>
      </c>
      <c r="J29" s="405">
        <v>22216793.56</v>
      </c>
      <c r="K29" s="405">
        <v>400855</v>
      </c>
      <c r="L29" s="405">
        <v>4522154.12</v>
      </c>
      <c r="M29" s="405">
        <v>0</v>
      </c>
      <c r="N29" s="329">
        <f t="shared" si="9"/>
        <v>33880018.25</v>
      </c>
      <c r="O29" s="380">
        <f t="shared" si="8"/>
        <v>45.12650501495107</v>
      </c>
      <c r="P29" s="406">
        <f t="shared" si="6"/>
        <v>31.094599163882634</v>
      </c>
      <c r="Q29" s="380">
        <f t="shared" si="3"/>
        <v>45.12650501495107</v>
      </c>
      <c r="S29" s="349"/>
    </row>
    <row r="30" spans="2:19" ht="21">
      <c r="B30" s="379" t="s">
        <v>231</v>
      </c>
      <c r="C30" s="329">
        <v>8793304.21</v>
      </c>
      <c r="D30" s="329">
        <v>571960</v>
      </c>
      <c r="E30" s="329">
        <v>1800</v>
      </c>
      <c r="F30" s="329">
        <v>2693647.7649148777</v>
      </c>
      <c r="G30" s="329">
        <v>0</v>
      </c>
      <c r="H30" s="329">
        <f t="shared" si="7"/>
        <v>12060711.974914879</v>
      </c>
      <c r="I30" s="405">
        <v>5604156.65</v>
      </c>
      <c r="J30" s="405">
        <v>12815475.12</v>
      </c>
      <c r="K30" s="405">
        <v>5941.55</v>
      </c>
      <c r="L30" s="405">
        <v>3546105.35</v>
      </c>
      <c r="M30" s="405">
        <v>0</v>
      </c>
      <c r="N30" s="329">
        <f t="shared" si="9"/>
        <v>21971678.67</v>
      </c>
      <c r="O30" s="380">
        <f t="shared" si="8"/>
        <v>82.17563536629497</v>
      </c>
      <c r="P30" s="406">
        <f t="shared" si="6"/>
        <v>45.10791753302627</v>
      </c>
      <c r="Q30" s="380">
        <f t="shared" si="3"/>
        <v>82.17563536629497</v>
      </c>
      <c r="S30" s="349"/>
    </row>
    <row r="31" spans="2:19" ht="21">
      <c r="B31" s="379" t="s">
        <v>232</v>
      </c>
      <c r="C31" s="329">
        <v>5928723.4</v>
      </c>
      <c r="D31" s="329">
        <v>3991286.66</v>
      </c>
      <c r="E31" s="329">
        <v>382132</v>
      </c>
      <c r="F31" s="329">
        <v>2424282.9884233903</v>
      </c>
      <c r="G31" s="329">
        <v>87125</v>
      </c>
      <c r="H31" s="329">
        <f t="shared" si="7"/>
        <v>12813550.04842339</v>
      </c>
      <c r="I31" s="405">
        <v>2587213.33</v>
      </c>
      <c r="J31" s="405">
        <v>3800124.5</v>
      </c>
      <c r="K31" s="405">
        <v>6452.5</v>
      </c>
      <c r="L31" s="405">
        <v>350784.58</v>
      </c>
      <c r="M31" s="405">
        <v>0</v>
      </c>
      <c r="N31" s="329">
        <f t="shared" si="9"/>
        <v>6744574.91</v>
      </c>
      <c r="O31" s="380">
        <f t="shared" si="8"/>
        <v>-47.36372914210556</v>
      </c>
      <c r="P31" s="406">
        <f t="shared" si="6"/>
        <v>-89.9830637128084</v>
      </c>
      <c r="Q31" s="380">
        <f t="shared" si="3"/>
        <v>-47.36372914210556</v>
      </c>
      <c r="S31" s="349"/>
    </row>
    <row r="32" spans="2:19" ht="21">
      <c r="B32" s="379" t="s">
        <v>233</v>
      </c>
      <c r="C32" s="329">
        <v>1244028.52</v>
      </c>
      <c r="D32" s="329">
        <v>32208</v>
      </c>
      <c r="E32" s="329">
        <v>37723.5</v>
      </c>
      <c r="F32" s="329">
        <v>202023.58236861587</v>
      </c>
      <c r="G32" s="329">
        <v>12000</v>
      </c>
      <c r="H32" s="329">
        <f t="shared" si="7"/>
        <v>1527983.6023686158</v>
      </c>
      <c r="I32" s="405">
        <v>2875406</v>
      </c>
      <c r="J32" s="405">
        <v>4120580.52</v>
      </c>
      <c r="K32" s="405">
        <v>345005.9</v>
      </c>
      <c r="L32" s="405">
        <v>3452127.12</v>
      </c>
      <c r="M32" s="405">
        <v>0</v>
      </c>
      <c r="N32" s="329">
        <f t="shared" si="9"/>
        <v>10793119.54</v>
      </c>
      <c r="O32" s="380">
        <f t="shared" si="8"/>
        <v>606.3635711318473</v>
      </c>
      <c r="P32" s="406">
        <f t="shared" si="6"/>
        <v>85.84298453560336</v>
      </c>
      <c r="Q32" s="380">
        <f t="shared" si="3"/>
        <v>606.3635711318473</v>
      </c>
      <c r="S32" s="349"/>
    </row>
    <row r="33" spans="2:19" ht="21">
      <c r="B33" s="379" t="s">
        <v>234</v>
      </c>
      <c r="C33" s="380">
        <v>3009290.14</v>
      </c>
      <c r="D33" s="380">
        <v>91500.63</v>
      </c>
      <c r="E33" s="380">
        <v>373830.91</v>
      </c>
      <c r="F33" s="380">
        <v>606070.7471058476</v>
      </c>
      <c r="G33" s="380">
        <v>5800</v>
      </c>
      <c r="H33" s="329">
        <f t="shared" si="7"/>
        <v>4086492.4271058477</v>
      </c>
      <c r="I33" s="405">
        <v>3345080.9</v>
      </c>
      <c r="J33" s="405">
        <v>5565992.8</v>
      </c>
      <c r="K33" s="405">
        <v>348087.5</v>
      </c>
      <c r="L33" s="405">
        <v>1175126.79</v>
      </c>
      <c r="M33" s="405">
        <v>0</v>
      </c>
      <c r="N33" s="329">
        <f t="shared" si="9"/>
        <v>10434287.989999998</v>
      </c>
      <c r="O33" s="380">
        <f>+(N33-H33)/H33*100</f>
        <v>155.33604126582983</v>
      </c>
      <c r="P33" s="406">
        <f>+(N33-H33)/N33*100</f>
        <v>60.835924492190976</v>
      </c>
      <c r="Q33" s="380">
        <f>+(N33-H33)/H33*100</f>
        <v>155.33604126582983</v>
      </c>
      <c r="S33" s="349"/>
    </row>
    <row r="34" spans="2:19" ht="21">
      <c r="B34" s="32" t="s">
        <v>235</v>
      </c>
      <c r="C34" s="402">
        <v>1335445.74</v>
      </c>
      <c r="D34" s="403">
        <v>12068883.22</v>
      </c>
      <c r="E34" s="402">
        <v>924713.69</v>
      </c>
      <c r="F34" s="402">
        <v>404047.16473723174</v>
      </c>
      <c r="G34" s="403">
        <v>73510</v>
      </c>
      <c r="H34" s="329">
        <f t="shared" si="7"/>
        <v>14806599.814737232</v>
      </c>
      <c r="I34" s="410">
        <v>2861513.47800004</v>
      </c>
      <c r="J34" s="405">
        <v>10218104.32</v>
      </c>
      <c r="K34" s="405">
        <v>0</v>
      </c>
      <c r="L34" s="405">
        <v>976555.659999996</v>
      </c>
      <c r="M34" s="405">
        <v>0</v>
      </c>
      <c r="N34" s="329">
        <f t="shared" si="9"/>
        <v>14056173.458000038</v>
      </c>
      <c r="O34" s="380">
        <f>+(N34-H34)/H34*100</f>
        <v>-5.068188281757193</v>
      </c>
      <c r="P34" s="406">
        <f>+(N34-H34)/N34*100</f>
        <v>-5.338767047656852</v>
      </c>
      <c r="Q34" s="380">
        <f>+(N34-H34)/H34*100</f>
        <v>-5.068188281757193</v>
      </c>
      <c r="S34" s="349"/>
    </row>
    <row r="35" spans="2:17" ht="27" customHeight="1" thickBot="1">
      <c r="B35" s="203" t="s">
        <v>106</v>
      </c>
      <c r="C35" s="381">
        <f aca="true" t="shared" si="10" ref="C35:N35">SUM(C8:C34)</f>
        <v>487792230.6199999</v>
      </c>
      <c r="D35" s="381">
        <f t="shared" si="10"/>
        <v>976991008.0899999</v>
      </c>
      <c r="E35" s="381">
        <f t="shared" si="10"/>
        <v>9352993.58</v>
      </c>
      <c r="F35" s="381">
        <f t="shared" si="10"/>
        <v>90977953.26000002</v>
      </c>
      <c r="G35" s="381">
        <f t="shared" si="10"/>
        <v>1000246.31</v>
      </c>
      <c r="H35" s="677">
        <f t="shared" si="10"/>
        <v>1566114431.8599994</v>
      </c>
      <c r="I35" s="411">
        <f t="shared" si="10"/>
        <v>483238905.20000005</v>
      </c>
      <c r="J35" s="381">
        <f t="shared" si="10"/>
        <v>1052200337.682</v>
      </c>
      <c r="K35" s="381">
        <f t="shared" si="10"/>
        <v>9864884.67</v>
      </c>
      <c r="L35" s="381">
        <f t="shared" si="10"/>
        <v>112433456.94000001</v>
      </c>
      <c r="M35" s="381">
        <f t="shared" si="10"/>
        <v>164215.1</v>
      </c>
      <c r="N35" s="381">
        <f t="shared" si="10"/>
        <v>1657901799.5919998</v>
      </c>
      <c r="O35" s="382"/>
      <c r="P35" s="383"/>
      <c r="Q35" s="384"/>
    </row>
    <row r="36" ht="21.75" thickTop="1"/>
    <row r="38" ht="21">
      <c r="B38" s="31" t="s">
        <v>201</v>
      </c>
    </row>
    <row r="48" ht="22.5" customHeight="1"/>
    <row r="49" spans="2:36" ht="21"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</row>
    <row r="50" spans="2:36" ht="21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</row>
    <row r="51" spans="2:36" ht="21"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</row>
    <row r="52" spans="2:36" ht="21">
      <c r="B52" s="57"/>
      <c r="C52" s="42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</row>
    <row r="53" spans="2:36" ht="21">
      <c r="B53" s="57"/>
      <c r="C53" s="42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</row>
    <row r="54" spans="2:36" ht="21">
      <c r="B54" s="57"/>
      <c r="C54" s="42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</row>
    <row r="55" spans="2:36" ht="21">
      <c r="B55" s="57"/>
      <c r="C55" s="42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</row>
    <row r="56" spans="2:36" ht="21">
      <c r="B56" s="57"/>
      <c r="C56" s="42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</row>
    <row r="57" spans="2:36" ht="21">
      <c r="B57" s="57"/>
      <c r="C57" s="42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</row>
    <row r="58" spans="2:36" ht="21">
      <c r="B58" s="57"/>
      <c r="C58" s="42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</row>
    <row r="59" spans="2:36" ht="21">
      <c r="B59" s="57"/>
      <c r="C59" s="42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</row>
    <row r="60" spans="2:36" ht="21">
      <c r="B60" s="57"/>
      <c r="C60" s="42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</row>
    <row r="61" spans="2:36" ht="21">
      <c r="B61" s="57"/>
      <c r="C61" s="42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</row>
    <row r="62" spans="2:36" ht="21">
      <c r="B62" s="57"/>
      <c r="C62" s="42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</row>
    <row r="63" spans="2:36" ht="21">
      <c r="B63" s="57"/>
      <c r="C63" s="42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</row>
    <row r="64" spans="2:36" ht="21">
      <c r="B64" s="57"/>
      <c r="C64" s="42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</row>
    <row r="65" spans="2:36" ht="21">
      <c r="B65" s="57"/>
      <c r="C65" s="42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</row>
    <row r="66" spans="2:36" ht="21">
      <c r="B66" s="57"/>
      <c r="C66" s="42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</row>
    <row r="67" spans="2:36" ht="21">
      <c r="B67" s="57"/>
      <c r="C67" s="42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</row>
    <row r="68" spans="2:36" ht="21">
      <c r="B68" s="57"/>
      <c r="C68" s="42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</row>
    <row r="69" spans="2:36" ht="21">
      <c r="B69" s="57"/>
      <c r="C69" s="42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</row>
    <row r="70" spans="2:36" ht="21">
      <c r="B70" s="57"/>
      <c r="C70" s="42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</row>
    <row r="71" spans="2:36" ht="12" customHeight="1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</row>
    <row r="72" spans="2:36" ht="24.75" customHeight="1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</row>
    <row r="73" spans="2:36" ht="21">
      <c r="B73" s="5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85"/>
      <c r="P73" s="385"/>
      <c r="Q73" s="385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</row>
    <row r="74" spans="2:36" ht="21">
      <c r="B74" s="57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85"/>
      <c r="P74" s="385"/>
      <c r="Q74" s="385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</row>
    <row r="75" spans="2:36" ht="21">
      <c r="B75" s="57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85"/>
      <c r="P75" s="385"/>
      <c r="Q75" s="385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</row>
    <row r="76" spans="2:36" ht="21">
      <c r="B76" s="57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85"/>
      <c r="P76" s="385"/>
      <c r="Q76" s="385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</row>
    <row r="77" spans="2:36" ht="21">
      <c r="B77" s="57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85"/>
      <c r="P77" s="385"/>
      <c r="Q77" s="385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</row>
    <row r="78" spans="2:36" ht="21">
      <c r="B78" s="57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85"/>
      <c r="P78" s="385"/>
      <c r="Q78" s="385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</row>
    <row r="79" spans="2:36" ht="21">
      <c r="B79" s="57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85"/>
      <c r="P79" s="385"/>
      <c r="Q79" s="385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</row>
    <row r="80" spans="2:36" ht="21">
      <c r="B80" s="57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85"/>
      <c r="P80" s="385"/>
      <c r="Q80" s="385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</row>
    <row r="81" spans="2:36" ht="21">
      <c r="B81" s="57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85"/>
      <c r="P81" s="385"/>
      <c r="Q81" s="385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</row>
    <row r="82" spans="2:36" ht="21"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</row>
    <row r="83" spans="2:36" ht="21"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</row>
    <row r="84" spans="2:36" ht="21"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</row>
    <row r="85" spans="2:36" ht="21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</row>
    <row r="86" spans="2:36" ht="21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</row>
    <row r="87" spans="2:36" ht="21"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</row>
    <row r="88" spans="2:36" ht="21"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</row>
    <row r="89" spans="2:36" ht="21"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</row>
    <row r="90" spans="2:36" ht="21"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</row>
    <row r="91" spans="2:36" ht="21"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</row>
    <row r="92" spans="2:36" ht="21"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</row>
    <row r="93" spans="2:36" ht="21"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</row>
    <row r="94" spans="2:36" ht="21"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</row>
    <row r="95" spans="2:36" ht="21"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</row>
    <row r="96" spans="2:36" ht="21"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</row>
    <row r="97" spans="2:36" ht="21"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</row>
    <row r="98" spans="2:36" ht="21"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2:36" ht="21"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2:36" ht="21"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2:36" ht="21"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2:36" ht="21"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2:36" ht="21"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2:36" ht="21"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</sheetData>
  <sheetProtection selectLockedCells="1" selectUnlockedCells="1"/>
  <mergeCells count="4">
    <mergeCell ref="C4:H4"/>
    <mergeCell ref="C5:H5"/>
    <mergeCell ref="I4:N4"/>
    <mergeCell ref="I5:N5"/>
  </mergeCells>
  <printOptions/>
  <pageMargins left="0" right="0" top="0.4330708661417323" bottom="0.984251968503937" header="0.6692913385826772" footer="0.5118110236220472"/>
  <pageSetup horizontalDpi="600" verticalDpi="600" orientation="landscape" paperSize="9" scale="55" r:id="rId1"/>
  <ignoredErrors>
    <ignoredError sqref="I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51"/>
  <sheetViews>
    <sheetView zoomScaleSheetLayoutView="100" zoomScalePageLayoutView="0" workbookViewId="0" topLeftCell="A1">
      <selection activeCell="A14" sqref="A14:N14"/>
    </sheetView>
  </sheetViews>
  <sheetFormatPr defaultColWidth="9.140625" defaultRowHeight="12.75"/>
  <cols>
    <col min="1" max="1" width="47.7109375" style="119" customWidth="1"/>
    <col min="2" max="2" width="19.28125" style="119" customWidth="1"/>
    <col min="3" max="3" width="19.7109375" style="119" customWidth="1"/>
    <col min="4" max="4" width="16.421875" style="119" customWidth="1"/>
    <col min="5" max="5" width="17.140625" style="119" customWidth="1"/>
    <col min="6" max="6" width="18.00390625" style="119" customWidth="1"/>
    <col min="7" max="7" width="10.7109375" style="119" customWidth="1"/>
    <col min="8" max="8" width="10.28125" style="119" customWidth="1"/>
    <col min="9" max="9" width="14.57421875" style="119" customWidth="1"/>
    <col min="10" max="10" width="15.57421875" style="119" customWidth="1"/>
    <col min="11" max="11" width="16.421875" style="119" customWidth="1"/>
    <col min="12" max="12" width="15.00390625" style="119" customWidth="1"/>
    <col min="13" max="13" width="15.7109375" style="119" customWidth="1"/>
    <col min="14" max="14" width="16.140625" style="119" customWidth="1"/>
    <col min="15" max="15" width="8.8515625" style="119" customWidth="1"/>
    <col min="16" max="16" width="9.8515625" style="119" customWidth="1"/>
    <col min="17" max="17" width="14.421875" style="119" customWidth="1"/>
    <col min="18" max="18" width="10.57421875" style="119" customWidth="1"/>
    <col min="19" max="19" width="10.421875" style="119" customWidth="1"/>
    <col min="20" max="20" width="14.00390625" style="119" customWidth="1"/>
    <col min="21" max="16384" width="9.140625" style="119" customWidth="1"/>
  </cols>
  <sheetData>
    <row r="1" spans="1:20" s="31" customFormat="1" ht="21">
      <c r="A1" s="300" t="s">
        <v>386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</row>
    <row r="2" spans="1:9" s="31" customFormat="1" ht="21">
      <c r="A2" s="708" t="s">
        <v>71</v>
      </c>
      <c r="B2" s="708"/>
      <c r="C2" s="52"/>
      <c r="D2" s="52"/>
      <c r="E2" s="52"/>
      <c r="F2" s="52"/>
      <c r="G2" s="52"/>
      <c r="H2" s="52"/>
      <c r="I2" s="52"/>
    </row>
    <row r="3" spans="1:9" ht="14.25" thickBot="1">
      <c r="A3" s="120"/>
      <c r="B3" s="120"/>
      <c r="C3" s="120"/>
      <c r="D3" s="120"/>
      <c r="E3" s="120"/>
      <c r="F3" s="120"/>
      <c r="G3" s="120"/>
      <c r="H3" s="120"/>
      <c r="I3" s="120"/>
    </row>
    <row r="4" spans="1:20" s="31" customFormat="1" ht="36" customHeight="1">
      <c r="A4" s="718"/>
      <c r="B4" s="719"/>
      <c r="C4" s="719"/>
      <c r="D4" s="719"/>
      <c r="E4" s="719"/>
      <c r="F4" s="719"/>
      <c r="G4" s="719"/>
      <c r="H4" s="719"/>
      <c r="I4" s="720"/>
      <c r="J4" s="718" t="s">
        <v>389</v>
      </c>
      <c r="K4" s="719"/>
      <c r="L4" s="719"/>
      <c r="M4" s="719"/>
      <c r="N4" s="719"/>
      <c r="O4" s="719"/>
      <c r="P4" s="719"/>
      <c r="Q4" s="720"/>
      <c r="R4" s="290"/>
      <c r="S4" s="291" t="s">
        <v>72</v>
      </c>
      <c r="T4" s="292"/>
    </row>
    <row r="5" spans="1:20" s="31" customFormat="1" ht="29.25" customHeight="1">
      <c r="A5" s="709" t="s">
        <v>2</v>
      </c>
      <c r="B5" s="293" t="s">
        <v>73</v>
      </c>
      <c r="C5" s="293" t="s">
        <v>74</v>
      </c>
      <c r="D5" s="712" t="s">
        <v>5</v>
      </c>
      <c r="E5" s="295" t="s">
        <v>75</v>
      </c>
      <c r="F5" s="712" t="s">
        <v>7</v>
      </c>
      <c r="G5" s="712" t="s">
        <v>76</v>
      </c>
      <c r="H5" s="712" t="s">
        <v>9</v>
      </c>
      <c r="I5" s="715" t="s">
        <v>10</v>
      </c>
      <c r="J5" s="284" t="s">
        <v>73</v>
      </c>
      <c r="K5" s="293" t="s">
        <v>74</v>
      </c>
      <c r="L5" s="712" t="s">
        <v>5</v>
      </c>
      <c r="M5" s="297" t="s">
        <v>75</v>
      </c>
      <c r="N5" s="712" t="s">
        <v>7</v>
      </c>
      <c r="O5" s="712" t="s">
        <v>76</v>
      </c>
      <c r="P5" s="712" t="s">
        <v>9</v>
      </c>
      <c r="Q5" s="715" t="s">
        <v>10</v>
      </c>
      <c r="R5" s="123" t="s">
        <v>7</v>
      </c>
      <c r="S5" s="121" t="s">
        <v>9</v>
      </c>
      <c r="T5" s="122" t="s">
        <v>10</v>
      </c>
    </row>
    <row r="6" spans="1:20" s="31" customFormat="1" ht="24.75" customHeight="1">
      <c r="A6" s="710"/>
      <c r="B6" s="285" t="s">
        <v>77</v>
      </c>
      <c r="C6" s="285" t="s">
        <v>77</v>
      </c>
      <c r="D6" s="713"/>
      <c r="E6" s="295" t="s">
        <v>78</v>
      </c>
      <c r="F6" s="713"/>
      <c r="G6" s="713"/>
      <c r="H6" s="713"/>
      <c r="I6" s="716"/>
      <c r="J6" s="284" t="s">
        <v>77</v>
      </c>
      <c r="K6" s="285" t="s">
        <v>77</v>
      </c>
      <c r="L6" s="713"/>
      <c r="M6" s="298" t="s">
        <v>78</v>
      </c>
      <c r="N6" s="713"/>
      <c r="O6" s="713"/>
      <c r="P6" s="713"/>
      <c r="Q6" s="716"/>
      <c r="R6" s="123" t="s">
        <v>79</v>
      </c>
      <c r="S6" s="124" t="s">
        <v>79</v>
      </c>
      <c r="T6" s="122" t="s">
        <v>79</v>
      </c>
    </row>
    <row r="7" spans="1:20" s="31" customFormat="1" ht="21" customHeight="1" thickBot="1">
      <c r="A7" s="711"/>
      <c r="B7" s="294"/>
      <c r="C7" s="294"/>
      <c r="D7" s="714"/>
      <c r="E7" s="296"/>
      <c r="F7" s="714"/>
      <c r="G7" s="714"/>
      <c r="H7" s="714"/>
      <c r="I7" s="717"/>
      <c r="J7" s="359"/>
      <c r="K7" s="294"/>
      <c r="L7" s="714"/>
      <c r="M7" s="299"/>
      <c r="N7" s="714"/>
      <c r="O7" s="714"/>
      <c r="P7" s="714"/>
      <c r="Q7" s="717"/>
      <c r="R7" s="125" t="s">
        <v>80</v>
      </c>
      <c r="S7" s="126" t="s">
        <v>80</v>
      </c>
      <c r="T7" s="127" t="s">
        <v>80</v>
      </c>
    </row>
    <row r="8" spans="1:20" s="31" customFormat="1" ht="39.75" customHeight="1">
      <c r="A8" s="301" t="s">
        <v>81</v>
      </c>
      <c r="B8" s="302">
        <v>282292996.0631994</v>
      </c>
      <c r="C8" s="302">
        <v>1248495437.5100005</v>
      </c>
      <c r="D8" s="303">
        <v>42775622.57999999</v>
      </c>
      <c r="E8" s="304">
        <v>119954350.92000002</v>
      </c>
      <c r="F8" s="305">
        <v>1693518407.0731997</v>
      </c>
      <c r="G8" s="306">
        <v>27816</v>
      </c>
      <c r="H8" s="302" t="s">
        <v>256</v>
      </c>
      <c r="I8" s="307">
        <v>60882.88780102099</v>
      </c>
      <c r="J8" s="355">
        <f>+'ตาราง 6'!B3</f>
        <v>313032994.19000006</v>
      </c>
      <c r="K8" s="302">
        <f>+'ตาราง 6'!C3</f>
        <v>1349651769.6599998</v>
      </c>
      <c r="L8" s="302">
        <f>+'ตาราง 6'!D3</f>
        <v>74112576.08999999</v>
      </c>
      <c r="M8" s="302">
        <f>+'ตาราง 6'!E3</f>
        <v>141214694.16</v>
      </c>
      <c r="N8" s="302">
        <f>SUM(J8:M8)</f>
        <v>1878012034.1</v>
      </c>
      <c r="O8" s="308">
        <f>+'ตาราง 6'!G3</f>
        <v>93983</v>
      </c>
      <c r="P8" s="302" t="s">
        <v>256</v>
      </c>
      <c r="Q8" s="309">
        <f>+N8/O8</f>
        <v>19982.465276698975</v>
      </c>
      <c r="R8" s="310">
        <f>+(F8-N8)/F8*100</f>
        <v>-10.894102258129498</v>
      </c>
      <c r="S8" s="311">
        <f>+(O8-G8)/G8*100</f>
        <v>237.8738855335059</v>
      </c>
      <c r="T8" s="312">
        <f>+(Q8-I8)/I8*100</f>
        <v>-67.17884778723673</v>
      </c>
    </row>
    <row r="9" spans="1:20" s="31" customFormat="1" ht="21">
      <c r="A9" s="313"/>
      <c r="B9" s="149"/>
      <c r="C9" s="149"/>
      <c r="D9" s="314"/>
      <c r="E9" s="314"/>
      <c r="F9" s="315"/>
      <c r="G9" s="149"/>
      <c r="H9" s="149"/>
      <c r="I9" s="316"/>
      <c r="J9" s="356"/>
      <c r="K9" s="149"/>
      <c r="L9" s="149"/>
      <c r="M9" s="149"/>
      <c r="N9" s="149"/>
      <c r="O9" s="148"/>
      <c r="P9" s="149"/>
      <c r="Q9" s="316"/>
      <c r="R9" s="310"/>
      <c r="S9" s="311"/>
      <c r="T9" s="312"/>
    </row>
    <row r="10" spans="1:20" s="31" customFormat="1" ht="21">
      <c r="A10" s="317" t="s">
        <v>82</v>
      </c>
      <c r="B10" s="278">
        <v>148519641.256723</v>
      </c>
      <c r="C10" s="278">
        <v>1181038353.0004942</v>
      </c>
      <c r="D10" s="318">
        <v>37994041.07999999</v>
      </c>
      <c r="E10" s="271">
        <v>82574053.55706885</v>
      </c>
      <c r="F10" s="133">
        <v>1450126088.894286</v>
      </c>
      <c r="G10" s="114">
        <v>27456</v>
      </c>
      <c r="H10" s="278" t="s">
        <v>256</v>
      </c>
      <c r="I10" s="319">
        <v>52816.36396031053</v>
      </c>
      <c r="J10" s="357">
        <f>+'ตาราง 6'!B5</f>
        <v>166692500.99000007</v>
      </c>
      <c r="K10" s="278">
        <f>+'ตาราง 6'!C5</f>
        <v>1292401725.5799997</v>
      </c>
      <c r="L10" s="278">
        <f>+'ตาราง 6'!D5</f>
        <v>69949699.72999999</v>
      </c>
      <c r="M10" s="278">
        <f>+'ตาราง 6'!E5</f>
        <v>107649772.84999998</v>
      </c>
      <c r="N10" s="278">
        <f>SUM(J10:M10)</f>
        <v>1636693699.1499996</v>
      </c>
      <c r="O10" s="320">
        <f>+'ตาราง 6'!G5</f>
        <v>93638</v>
      </c>
      <c r="P10" s="278" t="s">
        <v>256</v>
      </c>
      <c r="Q10" s="309">
        <f>+N10/O10</f>
        <v>17478.947640381037</v>
      </c>
      <c r="R10" s="310">
        <f>+(F10-N10)/F10*100</f>
        <v>-12.865612975625492</v>
      </c>
      <c r="S10" s="311">
        <f>+(O10-G10)/G10*100</f>
        <v>241.04749417249417</v>
      </c>
      <c r="T10" s="312">
        <f>+(Q10-I10)/I10*100</f>
        <v>-66.90618904868992</v>
      </c>
    </row>
    <row r="11" spans="1:20" s="31" customFormat="1" ht="26.25" customHeight="1">
      <c r="A11" s="321" t="s">
        <v>184</v>
      </c>
      <c r="B11" s="140">
        <v>13299254.123669958</v>
      </c>
      <c r="C11" s="140">
        <v>15751963.559582569</v>
      </c>
      <c r="D11" s="141">
        <v>2371903.5</v>
      </c>
      <c r="E11" s="142">
        <v>5593726.208704663</v>
      </c>
      <c r="F11" s="140">
        <v>37016847.39195719</v>
      </c>
      <c r="G11" s="144">
        <v>77</v>
      </c>
      <c r="H11" s="140" t="s">
        <v>15</v>
      </c>
      <c r="I11" s="319">
        <v>480738.2778176259</v>
      </c>
      <c r="J11" s="358">
        <f>+'ตาราง 6'!B6</f>
        <v>14791980.3</v>
      </c>
      <c r="K11" s="140">
        <f>+'ตาราง 6'!C6</f>
        <v>3784262.2</v>
      </c>
      <c r="L11" s="140">
        <f>+'ตาราง 6'!D6</f>
        <v>745701.16</v>
      </c>
      <c r="M11" s="140">
        <f>+'ตาราง 6'!E6</f>
        <v>33456585.91</v>
      </c>
      <c r="N11" s="278">
        <f>SUM(J11:M11)</f>
        <v>52778529.57</v>
      </c>
      <c r="O11" s="146">
        <f>+'ตาราง 6'!G6</f>
        <v>65</v>
      </c>
      <c r="P11" s="140" t="s">
        <v>15</v>
      </c>
      <c r="Q11" s="309">
        <f>+N11/O11</f>
        <v>811977.378</v>
      </c>
      <c r="R11" s="310">
        <f>+(F11-N11)/F11*100</f>
        <v>-42.57975297341884</v>
      </c>
      <c r="S11" s="311">
        <f>+(O11-G11)/G11*100</f>
        <v>-15.584415584415584</v>
      </c>
      <c r="T11" s="312">
        <f>+(Q11-I11)/I11*100</f>
        <v>68.90216890697309</v>
      </c>
    </row>
    <row r="12" spans="1:20" s="31" customFormat="1" ht="25.5" customHeight="1">
      <c r="A12" s="321" t="s">
        <v>83</v>
      </c>
      <c r="B12" s="140">
        <v>120474100.68280645</v>
      </c>
      <c r="C12" s="140">
        <v>51705120.949923754</v>
      </c>
      <c r="D12" s="141">
        <v>2409678</v>
      </c>
      <c r="E12" s="142">
        <v>31786571.154226497</v>
      </c>
      <c r="F12" s="140">
        <v>206375470.78695667</v>
      </c>
      <c r="G12" s="144">
        <v>283</v>
      </c>
      <c r="H12" s="278" t="s">
        <v>256</v>
      </c>
      <c r="I12" s="319">
        <v>729241.9462436631</v>
      </c>
      <c r="J12" s="358">
        <f>+'ตาราง 6'!B7</f>
        <v>131548512.9</v>
      </c>
      <c r="K12" s="140">
        <f>+'ตาราง 6'!C7</f>
        <v>53465781.88</v>
      </c>
      <c r="L12" s="140">
        <f>+'ตาราง 6'!D7</f>
        <v>3417175.2</v>
      </c>
      <c r="M12" s="140">
        <f>+'ตาราง 6'!E7</f>
        <v>108335.4</v>
      </c>
      <c r="N12" s="278">
        <f>SUM(J12:M12)</f>
        <v>188539805.38</v>
      </c>
      <c r="O12" s="146">
        <f>+'ตาราง 6'!G7</f>
        <v>280</v>
      </c>
      <c r="P12" s="140" t="s">
        <v>256</v>
      </c>
      <c r="Q12" s="309">
        <f>+N12/O12</f>
        <v>673356.4477857143</v>
      </c>
      <c r="R12" s="310">
        <f>+(F12-N12)/F12*100</f>
        <v>8.64233784128764</v>
      </c>
      <c r="S12" s="311">
        <f>+(O12-G12)/G12*100</f>
        <v>-1.0600706713780919</v>
      </c>
      <c r="T12" s="312">
        <f>+(Q12-I12)/I12*100</f>
        <v>-7.663505746729997</v>
      </c>
    </row>
    <row r="13" spans="1:20" s="31" customFormat="1" ht="21">
      <c r="A13" s="322"/>
      <c r="B13" s="133"/>
      <c r="C13" s="133"/>
      <c r="D13" s="134"/>
      <c r="E13" s="135"/>
      <c r="F13" s="136"/>
      <c r="G13" s="133"/>
      <c r="H13" s="133"/>
      <c r="I13" s="151"/>
      <c r="J13" s="360"/>
      <c r="K13" s="361"/>
      <c r="L13" s="361"/>
      <c r="M13" s="362"/>
      <c r="N13" s="361"/>
      <c r="O13" s="363"/>
      <c r="P13" s="361"/>
      <c r="Q13" s="364"/>
      <c r="R13" s="323"/>
      <c r="S13" s="324"/>
      <c r="T13" s="325"/>
    </row>
    <row r="14" spans="1:20" s="31" customFormat="1" ht="21.75" thickBot="1">
      <c r="A14" s="692" t="s">
        <v>84</v>
      </c>
      <c r="B14" s="693">
        <f>SUM(B10:B13)</f>
        <v>282292996.0631994</v>
      </c>
      <c r="C14" s="693">
        <f>SUM(C10:C13)</f>
        <v>1248495437.5100005</v>
      </c>
      <c r="D14" s="693">
        <f>SUM(D10:D13)</f>
        <v>42775622.57999999</v>
      </c>
      <c r="E14" s="693">
        <f>SUM(E10:E13)</f>
        <v>119954350.92000002</v>
      </c>
      <c r="F14" s="693">
        <f>SUM(F10:F13)</f>
        <v>1693518407.0731997</v>
      </c>
      <c r="G14" s="693"/>
      <c r="H14" s="693"/>
      <c r="I14" s="694"/>
      <c r="J14" s="695">
        <f>SUM(J10:J13)</f>
        <v>313032994.19000006</v>
      </c>
      <c r="K14" s="696">
        <f>SUM(K10:K13)</f>
        <v>1349651769.6599998</v>
      </c>
      <c r="L14" s="696">
        <f>SUM(L10:L13)</f>
        <v>74112576.08999999</v>
      </c>
      <c r="M14" s="697">
        <f>SUM(M10:M13)</f>
        <v>141214694.16</v>
      </c>
      <c r="N14" s="698">
        <f>SUM(N10:N13)</f>
        <v>1878012034.0999994</v>
      </c>
      <c r="O14" s="154"/>
      <c r="P14" s="154"/>
      <c r="Q14" s="153"/>
      <c r="R14" s="326"/>
      <c r="S14" s="327"/>
      <c r="T14" s="328"/>
    </row>
    <row r="15" spans="17:20" ht="14.25" thickTop="1">
      <c r="Q15" s="120"/>
      <c r="R15" s="120"/>
      <c r="S15" s="120"/>
      <c r="T15" s="120"/>
    </row>
    <row r="16" spans="17:20" ht="13.5">
      <c r="Q16" s="120"/>
      <c r="R16" s="120"/>
      <c r="S16" s="120"/>
      <c r="T16" s="120"/>
    </row>
    <row r="17" spans="17:20" ht="13.5">
      <c r="Q17" s="120"/>
      <c r="R17" s="120"/>
      <c r="S17" s="120"/>
      <c r="T17" s="120"/>
    </row>
    <row r="18" spans="17:20" ht="13.5">
      <c r="Q18" s="120"/>
      <c r="R18" s="120"/>
      <c r="S18" s="120"/>
      <c r="T18" s="120"/>
    </row>
    <row r="19" spans="17:20" ht="13.5">
      <c r="Q19" s="120"/>
      <c r="R19" s="120"/>
      <c r="S19" s="120"/>
      <c r="T19" s="120"/>
    </row>
    <row r="20" spans="1:20" ht="21">
      <c r="A20" s="31"/>
      <c r="Q20" s="120"/>
      <c r="R20" s="120"/>
      <c r="S20" s="120"/>
      <c r="T20" s="120"/>
    </row>
    <row r="21" spans="1:20" ht="21">
      <c r="A21" s="31"/>
      <c r="Q21" s="120"/>
      <c r="R21" s="120"/>
      <c r="S21" s="120"/>
      <c r="T21" s="120"/>
    </row>
    <row r="22" spans="1:20" ht="21">
      <c r="A22" s="31"/>
      <c r="Q22" s="120"/>
      <c r="R22" s="120"/>
      <c r="S22" s="120"/>
      <c r="T22" s="120"/>
    </row>
    <row r="23" spans="1:20" ht="21">
      <c r="A23" s="31"/>
      <c r="Q23" s="120"/>
      <c r="R23" s="120"/>
      <c r="S23" s="120"/>
      <c r="T23" s="120"/>
    </row>
    <row r="24" spans="1:20" ht="21">
      <c r="A24" s="31"/>
      <c r="Q24" s="120"/>
      <c r="R24" s="120"/>
      <c r="S24" s="120"/>
      <c r="T24" s="120"/>
    </row>
    <row r="25" spans="1:20" ht="21">
      <c r="A25" s="31"/>
      <c r="Q25" s="120"/>
      <c r="R25" s="120"/>
      <c r="S25" s="120"/>
      <c r="T25" s="120"/>
    </row>
    <row r="26" spans="1:20" ht="21">
      <c r="A26" s="31"/>
      <c r="Q26" s="120"/>
      <c r="R26" s="120"/>
      <c r="S26" s="120"/>
      <c r="T26" s="120"/>
    </row>
    <row r="27" spans="1:20" ht="21">
      <c r="A27" s="31"/>
      <c r="Q27" s="120"/>
      <c r="R27" s="120"/>
      <c r="S27" s="120"/>
      <c r="T27" s="120"/>
    </row>
    <row r="28" spans="1:20" ht="21">
      <c r="A28" s="31"/>
      <c r="B28" s="31"/>
      <c r="C28" s="31"/>
      <c r="D28" s="31"/>
      <c r="Q28" s="120"/>
      <c r="R28" s="120"/>
      <c r="S28" s="120"/>
      <c r="T28" s="120"/>
    </row>
    <row r="29" spans="1:20" ht="21">
      <c r="A29" s="31"/>
      <c r="Q29" s="120"/>
      <c r="R29" s="120"/>
      <c r="S29" s="120"/>
      <c r="T29" s="120"/>
    </row>
    <row r="30" spans="1:20" ht="21">
      <c r="A30" s="31"/>
      <c r="Q30" s="120"/>
      <c r="R30" s="120"/>
      <c r="S30" s="120"/>
      <c r="T30" s="120"/>
    </row>
    <row r="31" spans="1:20" ht="21">
      <c r="A31" s="31"/>
      <c r="Q31" s="120"/>
      <c r="R31" s="120"/>
      <c r="S31" s="120"/>
      <c r="T31" s="120"/>
    </row>
    <row r="32" spans="1:20" ht="21">
      <c r="A32" s="52"/>
      <c r="R32" s="120"/>
      <c r="S32" s="120"/>
      <c r="T32" s="120"/>
    </row>
    <row r="33" ht="21">
      <c r="A33" s="42"/>
    </row>
    <row r="34" ht="21">
      <c r="A34" s="42"/>
    </row>
    <row r="35" spans="2:6" s="31" customFormat="1" ht="21">
      <c r="B35" s="119"/>
      <c r="C35" s="119"/>
      <c r="D35" s="119"/>
      <c r="E35" s="119"/>
      <c r="F35" s="119"/>
    </row>
    <row r="36" s="31" customFormat="1" ht="21">
      <c r="F36" s="119"/>
    </row>
    <row r="37" s="31" customFormat="1" ht="21">
      <c r="F37" s="119"/>
    </row>
    <row r="38" s="31" customFormat="1" ht="21">
      <c r="F38" s="119"/>
    </row>
    <row r="39" s="31" customFormat="1" ht="21">
      <c r="F39" s="119"/>
    </row>
    <row r="40" s="31" customFormat="1" ht="21">
      <c r="F40" s="119"/>
    </row>
    <row r="41" s="31" customFormat="1" ht="21"/>
    <row r="42" spans="1:5" s="31" customFormat="1" ht="23.25">
      <c r="A42" s="30" t="s">
        <v>190</v>
      </c>
      <c r="B42" s="29"/>
      <c r="C42" s="29"/>
      <c r="D42" s="29"/>
      <c r="E42" s="29"/>
    </row>
    <row r="43" spans="1:5" ht="23.25">
      <c r="A43" s="131" t="s">
        <v>191</v>
      </c>
      <c r="B43" s="29"/>
      <c r="C43" s="29"/>
      <c r="D43" s="29"/>
      <c r="E43" s="29"/>
    </row>
    <row r="44" spans="1:5" ht="23.25">
      <c r="A44" s="131"/>
      <c r="B44" s="29"/>
      <c r="C44" s="29"/>
      <c r="D44" s="29"/>
      <c r="E44" s="29"/>
    </row>
    <row r="45" spans="1:5" ht="23.25">
      <c r="A45" s="29" t="s">
        <v>193</v>
      </c>
      <c r="B45" s="29"/>
      <c r="C45" s="29"/>
      <c r="D45" s="29"/>
      <c r="E45" s="29"/>
    </row>
    <row r="46" spans="1:5" ht="23.25">
      <c r="A46" s="29" t="s">
        <v>194</v>
      </c>
      <c r="B46" s="29"/>
      <c r="C46" s="29"/>
      <c r="D46" s="29"/>
      <c r="E46" s="29"/>
    </row>
    <row r="47" spans="1:5" ht="23.25">
      <c r="A47" s="29" t="s">
        <v>195</v>
      </c>
      <c r="B47" s="29"/>
      <c r="C47" s="29"/>
      <c r="D47" s="29"/>
      <c r="E47" s="29"/>
    </row>
    <row r="48" spans="1:5" ht="23.25">
      <c r="A48" s="29" t="s">
        <v>196</v>
      </c>
      <c r="B48" s="29"/>
      <c r="C48" s="29"/>
      <c r="D48" s="29"/>
      <c r="E48" s="29"/>
    </row>
    <row r="49" spans="1:5" ht="23.25">
      <c r="A49" s="29"/>
      <c r="B49" s="29"/>
      <c r="C49" s="29"/>
      <c r="D49" s="29"/>
      <c r="E49" s="29"/>
    </row>
    <row r="50" spans="1:5" ht="23.25">
      <c r="A50" s="29"/>
      <c r="B50" s="29"/>
      <c r="C50" s="29"/>
      <c r="D50" s="29"/>
      <c r="E50" s="29"/>
    </row>
    <row r="51" spans="1:5" ht="23.25">
      <c r="A51" s="29"/>
      <c r="B51" s="29"/>
      <c r="C51" s="29"/>
      <c r="D51" s="29"/>
      <c r="E51" s="29"/>
    </row>
  </sheetData>
  <sheetProtection selectLockedCells="1" selectUnlockedCells="1"/>
  <mergeCells count="14">
    <mergeCell ref="N5:N7"/>
    <mergeCell ref="O5:O7"/>
    <mergeCell ref="P5:P7"/>
    <mergeCell ref="Q5:Q7"/>
    <mergeCell ref="A4:I4"/>
    <mergeCell ref="J4:Q4"/>
    <mergeCell ref="I5:I7"/>
    <mergeCell ref="L5:L7"/>
    <mergeCell ref="A2:B2"/>
    <mergeCell ref="A5:A7"/>
    <mergeCell ref="D5:D7"/>
    <mergeCell ref="F5:F7"/>
    <mergeCell ref="G5:G7"/>
    <mergeCell ref="H5:H7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2:U31"/>
  <sheetViews>
    <sheetView zoomScalePageLayoutView="0" workbookViewId="0" topLeftCell="A1">
      <selection activeCell="L6" sqref="L6"/>
    </sheetView>
  </sheetViews>
  <sheetFormatPr defaultColWidth="9.140625" defaultRowHeight="12.75"/>
  <cols>
    <col min="1" max="1" width="4.421875" style="119" customWidth="1"/>
    <col min="2" max="2" width="71.57421875" style="119" customWidth="1"/>
    <col min="3" max="3" width="18.00390625" style="119" customWidth="1"/>
    <col min="4" max="4" width="20.140625" style="119" customWidth="1"/>
    <col min="5" max="5" width="18.28125" style="119" customWidth="1"/>
    <col min="6" max="6" width="18.8515625" style="119" customWidth="1"/>
    <col min="7" max="7" width="21.7109375" style="119" customWidth="1"/>
    <col min="8" max="8" width="13.140625" style="119" customWidth="1"/>
    <col min="9" max="9" width="10.00390625" style="119" customWidth="1"/>
    <col min="10" max="10" width="19.140625" style="119" customWidth="1"/>
    <col min="11" max="11" width="16.140625" style="119" customWidth="1"/>
    <col min="12" max="12" width="16.28125" style="119" customWidth="1"/>
    <col min="13" max="13" width="15.28125" style="119" customWidth="1"/>
    <col min="14" max="14" width="15.8515625" style="119" customWidth="1"/>
    <col min="15" max="15" width="17.00390625" style="119" customWidth="1"/>
    <col min="16" max="16" width="10.140625" style="119" customWidth="1"/>
    <col min="17" max="17" width="9.8515625" style="119" customWidth="1"/>
    <col min="18" max="18" width="15.7109375" style="119" customWidth="1"/>
    <col min="19" max="19" width="11.7109375" style="119" customWidth="1"/>
    <col min="20" max="20" width="11.57421875" style="119" customWidth="1"/>
    <col min="21" max="21" width="14.00390625" style="119" customWidth="1"/>
    <col min="22" max="16384" width="9.140625" style="119" customWidth="1"/>
  </cols>
  <sheetData>
    <row r="2" ht="21">
      <c r="D2" s="52" t="s">
        <v>388</v>
      </c>
    </row>
    <row r="3" spans="2:4" ht="21">
      <c r="B3" s="52" t="s">
        <v>107</v>
      </c>
      <c r="C3" s="31"/>
      <c r="D3" s="31"/>
    </row>
    <row r="4" spans="2:10" ht="13.5">
      <c r="B4" s="120"/>
      <c r="C4" s="120"/>
      <c r="D4" s="120"/>
      <c r="E4" s="120"/>
      <c r="F4" s="120"/>
      <c r="G4" s="120"/>
      <c r="H4" s="120"/>
      <c r="I4" s="120"/>
      <c r="J4" s="120"/>
    </row>
    <row r="5" spans="2:21" ht="36" customHeight="1" thickBot="1">
      <c r="B5" s="128"/>
      <c r="C5" s="262" t="s">
        <v>214</v>
      </c>
      <c r="D5" s="262"/>
      <c r="E5" s="262"/>
      <c r="F5" s="262"/>
      <c r="G5" s="262"/>
      <c r="H5" s="262"/>
      <c r="I5" s="262"/>
      <c r="J5" s="277"/>
      <c r="K5" s="262"/>
      <c r="L5" s="262"/>
      <c r="M5" s="262" t="s">
        <v>387</v>
      </c>
      <c r="N5" s="262"/>
      <c r="O5" s="262"/>
      <c r="P5" s="262"/>
      <c r="Q5" s="262"/>
      <c r="R5" s="262"/>
      <c r="S5" s="263"/>
      <c r="T5" s="264" t="s">
        <v>72</v>
      </c>
      <c r="U5" s="265"/>
    </row>
    <row r="6" spans="2:21" ht="29.25" customHeight="1">
      <c r="B6" s="725" t="s">
        <v>58</v>
      </c>
      <c r="C6" s="279" t="s">
        <v>73</v>
      </c>
      <c r="D6" s="279" t="s">
        <v>74</v>
      </c>
      <c r="E6" s="723" t="s">
        <v>5</v>
      </c>
      <c r="F6" s="235" t="s">
        <v>75</v>
      </c>
      <c r="G6" s="723" t="s">
        <v>7</v>
      </c>
      <c r="H6" s="723" t="s">
        <v>76</v>
      </c>
      <c r="I6" s="723" t="s">
        <v>9</v>
      </c>
      <c r="J6" s="721" t="s">
        <v>10</v>
      </c>
      <c r="K6" s="235" t="s">
        <v>73</v>
      </c>
      <c r="L6" s="279" t="s">
        <v>74</v>
      </c>
      <c r="M6" s="723" t="s">
        <v>5</v>
      </c>
      <c r="N6" s="280" t="s">
        <v>75</v>
      </c>
      <c r="O6" s="723" t="s">
        <v>7</v>
      </c>
      <c r="P6" s="723" t="s">
        <v>76</v>
      </c>
      <c r="Q6" s="723" t="s">
        <v>9</v>
      </c>
      <c r="R6" s="721" t="s">
        <v>10</v>
      </c>
      <c r="S6" s="236" t="s">
        <v>7</v>
      </c>
      <c r="T6" s="279" t="s">
        <v>9</v>
      </c>
      <c r="U6" s="237" t="s">
        <v>10</v>
      </c>
    </row>
    <row r="7" spans="2:21" ht="24.75" customHeight="1" thickBot="1">
      <c r="B7" s="726"/>
      <c r="C7" s="281" t="s">
        <v>77</v>
      </c>
      <c r="D7" s="281" t="s">
        <v>77</v>
      </c>
      <c r="E7" s="724"/>
      <c r="F7" s="283" t="s">
        <v>78</v>
      </c>
      <c r="G7" s="724"/>
      <c r="H7" s="724"/>
      <c r="I7" s="724"/>
      <c r="J7" s="722"/>
      <c r="K7" s="283" t="s">
        <v>77</v>
      </c>
      <c r="L7" s="281" t="s">
        <v>77</v>
      </c>
      <c r="M7" s="724"/>
      <c r="N7" s="282" t="s">
        <v>78</v>
      </c>
      <c r="O7" s="724"/>
      <c r="P7" s="724"/>
      <c r="Q7" s="724"/>
      <c r="R7" s="722"/>
      <c r="S7" s="284" t="s">
        <v>79</v>
      </c>
      <c r="T7" s="285" t="s">
        <v>79</v>
      </c>
      <c r="U7" s="286" t="s">
        <v>79</v>
      </c>
    </row>
    <row r="8" spans="2:21" ht="21">
      <c r="B8" s="130" t="s">
        <v>108</v>
      </c>
      <c r="C8" s="133">
        <v>6961055.900723006</v>
      </c>
      <c r="D8" s="133">
        <v>207242201.67014316</v>
      </c>
      <c r="E8" s="134">
        <v>8586157.565606447</v>
      </c>
      <c r="F8" s="135">
        <v>5562399.337016128</v>
      </c>
      <c r="G8" s="278">
        <v>228351814.47348875</v>
      </c>
      <c r="H8" s="137">
        <v>19161</v>
      </c>
      <c r="I8" s="133" t="s">
        <v>12</v>
      </c>
      <c r="J8" s="138">
        <v>11917.531155654127</v>
      </c>
      <c r="K8" s="351">
        <v>7547612.023</v>
      </c>
      <c r="L8" s="352">
        <v>214087023.3</v>
      </c>
      <c r="M8" s="352">
        <v>10563202.2</v>
      </c>
      <c r="N8" s="352">
        <v>7174589.19</v>
      </c>
      <c r="O8" s="133">
        <v>239372426.713</v>
      </c>
      <c r="P8" s="353">
        <v>16466</v>
      </c>
      <c r="Q8" s="133" t="s">
        <v>256</v>
      </c>
      <c r="R8" s="135">
        <v>14537.375605064983</v>
      </c>
      <c r="S8" s="699">
        <f>+(O8-G8)/G8*100</f>
        <v>4.82615488075779</v>
      </c>
      <c r="T8" s="700">
        <f>+(P8-H8)/H8*100</f>
        <v>-14.065027921298471</v>
      </c>
      <c r="U8" s="701">
        <f>+(R8-J8)/J8*100</f>
        <v>21.983113911708987</v>
      </c>
    </row>
    <row r="9" spans="2:21" ht="21">
      <c r="B9" s="273" t="s">
        <v>109</v>
      </c>
      <c r="C9" s="140">
        <v>1803014.694296941</v>
      </c>
      <c r="D9" s="140">
        <v>2767433.629317021</v>
      </c>
      <c r="E9" s="140">
        <v>233448.34382582095</v>
      </c>
      <c r="F9" s="140">
        <v>1088295.5224596777</v>
      </c>
      <c r="G9" s="275">
        <v>5892192.18989946</v>
      </c>
      <c r="H9" s="144">
        <v>1182</v>
      </c>
      <c r="I9" s="140" t="s">
        <v>12</v>
      </c>
      <c r="J9" s="150">
        <v>4984.934170811726</v>
      </c>
      <c r="K9" s="141">
        <v>4954785.44</v>
      </c>
      <c r="L9" s="141">
        <v>8570052.24</v>
      </c>
      <c r="M9" s="141">
        <v>1421500.54</v>
      </c>
      <c r="N9" s="141">
        <v>3210919.45</v>
      </c>
      <c r="O9" s="140">
        <v>18157257.669999998</v>
      </c>
      <c r="P9" s="144">
        <v>1177</v>
      </c>
      <c r="Q9" s="140" t="s">
        <v>256</v>
      </c>
      <c r="R9" s="143">
        <v>15426.726992353439</v>
      </c>
      <c r="S9" s="702">
        <f>+(O9-G9)/G9*100</f>
        <v>208.1579331564509</v>
      </c>
      <c r="T9" s="254">
        <f>+(P9-H9)/H9*100</f>
        <v>-0.4230118443316413</v>
      </c>
      <c r="U9" s="703">
        <f>+(R9-J9)/J9*100</f>
        <v>209.4670152854077</v>
      </c>
    </row>
    <row r="10" spans="2:21" ht="21">
      <c r="B10" s="273" t="s">
        <v>110</v>
      </c>
      <c r="C10" s="140">
        <v>8534080.165188398</v>
      </c>
      <c r="D10" s="140">
        <v>43011316.01349064</v>
      </c>
      <c r="E10" s="140">
        <v>5179479.419108039</v>
      </c>
      <c r="F10" s="140">
        <v>3385808.2920967746</v>
      </c>
      <c r="G10" s="276">
        <v>60110683.889883846</v>
      </c>
      <c r="H10" s="144">
        <v>1661</v>
      </c>
      <c r="I10" s="140" t="s">
        <v>12</v>
      </c>
      <c r="J10" s="150">
        <v>36189.45447915945</v>
      </c>
      <c r="K10" s="141">
        <v>10641315.33</v>
      </c>
      <c r="L10" s="141">
        <v>58894561.22</v>
      </c>
      <c r="M10" s="141">
        <v>8781241.52</v>
      </c>
      <c r="N10" s="141">
        <v>6397211.52</v>
      </c>
      <c r="O10" s="140">
        <v>84714329.58999999</v>
      </c>
      <c r="P10" s="144">
        <v>252</v>
      </c>
      <c r="Q10" s="140" t="s">
        <v>256</v>
      </c>
      <c r="R10" s="143">
        <v>336167.974563492</v>
      </c>
      <c r="S10" s="702">
        <f aca="true" t="shared" si="0" ref="S10:S21">+(O10-G10)/G10*100</f>
        <v>40.930570254677704</v>
      </c>
      <c r="T10" s="254">
        <f aca="true" t="shared" si="1" ref="T10:T21">+(P10-H10)/H10*100</f>
        <v>-84.82841661649609</v>
      </c>
      <c r="U10" s="703">
        <f aca="true" t="shared" si="2" ref="U10:U21">+(R10-J10)/J10*100</f>
        <v>828.9114174326177</v>
      </c>
    </row>
    <row r="11" spans="2:21" ht="21">
      <c r="B11" s="273" t="s">
        <v>111</v>
      </c>
      <c r="C11" s="140">
        <v>15807418.920738162</v>
      </c>
      <c r="D11" s="140">
        <v>420280749.09558874</v>
      </c>
      <c r="E11" s="140">
        <v>7189144.451471911</v>
      </c>
      <c r="F11" s="140">
        <v>6771616.584193549</v>
      </c>
      <c r="G11" s="276">
        <v>450048929.05199236</v>
      </c>
      <c r="H11" s="144">
        <v>2140</v>
      </c>
      <c r="I11" s="140" t="s">
        <v>12</v>
      </c>
      <c r="J11" s="150">
        <v>210303.2378747628</v>
      </c>
      <c r="K11" s="141">
        <v>15403458.63</v>
      </c>
      <c r="L11" s="141">
        <v>440015485.64</v>
      </c>
      <c r="M11" s="141">
        <v>9414581.33</v>
      </c>
      <c r="N11" s="141">
        <v>7952182.78</v>
      </c>
      <c r="O11" s="140">
        <v>472785708.37999994</v>
      </c>
      <c r="P11" s="144">
        <v>1309</v>
      </c>
      <c r="Q11" s="140" t="s">
        <v>256</v>
      </c>
      <c r="R11" s="143">
        <v>361180.83145912905</v>
      </c>
      <c r="S11" s="702">
        <f t="shared" si="0"/>
        <v>5.0520683108615705</v>
      </c>
      <c r="T11" s="254">
        <f t="shared" si="1"/>
        <v>-38.83177570093458</v>
      </c>
      <c r="U11" s="703">
        <f t="shared" si="2"/>
        <v>71.74287714686307</v>
      </c>
    </row>
    <row r="12" spans="2:21" ht="21">
      <c r="B12" s="273" t="s">
        <v>112</v>
      </c>
      <c r="C12" s="140">
        <v>9586444.91795028</v>
      </c>
      <c r="D12" s="140">
        <v>9422829.29645612</v>
      </c>
      <c r="E12" s="140">
        <v>2476844.489727413</v>
      </c>
      <c r="F12" s="140">
        <v>4111338.640403226</v>
      </c>
      <c r="G12" s="276">
        <v>25597457.34453704</v>
      </c>
      <c r="H12" s="144">
        <v>4494</v>
      </c>
      <c r="I12" s="140" t="s">
        <v>12</v>
      </c>
      <c r="J12" s="150">
        <v>5695.91841222453</v>
      </c>
      <c r="K12" s="141">
        <v>11932125.45</v>
      </c>
      <c r="L12" s="141">
        <v>20841262.33</v>
      </c>
      <c r="M12" s="141">
        <v>4487512.11</v>
      </c>
      <c r="N12" s="141">
        <v>4362570.32</v>
      </c>
      <c r="O12" s="140">
        <v>41623470.21</v>
      </c>
      <c r="P12" s="144">
        <v>75611</v>
      </c>
      <c r="Q12" s="140" t="s">
        <v>256</v>
      </c>
      <c r="R12" s="143">
        <v>550.4949043128645</v>
      </c>
      <c r="S12" s="702">
        <f t="shared" si="0"/>
        <v>62.60783112070779</v>
      </c>
      <c r="T12" s="254">
        <f t="shared" si="1"/>
        <v>1582.4877614597242</v>
      </c>
      <c r="U12" s="703">
        <f t="shared" si="2"/>
        <v>-90.33527405990583</v>
      </c>
    </row>
    <row r="13" spans="2:21" ht="21">
      <c r="B13" s="273" t="s">
        <v>113</v>
      </c>
      <c r="C13" s="140">
        <v>18197890.95464328</v>
      </c>
      <c r="D13" s="140">
        <v>50783470.16276503</v>
      </c>
      <c r="E13" s="140">
        <v>3068100.247879369</v>
      </c>
      <c r="F13" s="140">
        <v>7134381.758346775</v>
      </c>
      <c r="G13" s="276">
        <v>79183843.12363446</v>
      </c>
      <c r="H13" s="144">
        <v>149983</v>
      </c>
      <c r="I13" s="140" t="s">
        <v>12</v>
      </c>
      <c r="J13" s="150">
        <v>527.9521220647304</v>
      </c>
      <c r="K13" s="141">
        <v>19569087.61</v>
      </c>
      <c r="L13" s="141">
        <v>64811784.12</v>
      </c>
      <c r="M13" s="141">
        <v>6787521.03</v>
      </c>
      <c r="N13" s="141">
        <v>8767066.56</v>
      </c>
      <c r="O13" s="140">
        <v>99935459.32</v>
      </c>
      <c r="P13" s="144">
        <v>212259</v>
      </c>
      <c r="Q13" s="140" t="s">
        <v>256</v>
      </c>
      <c r="R13" s="143">
        <v>470.81847799151035</v>
      </c>
      <c r="S13" s="702">
        <f t="shared" si="0"/>
        <v>26.20688183063406</v>
      </c>
      <c r="T13" s="254">
        <f t="shared" si="1"/>
        <v>41.52203916443863</v>
      </c>
      <c r="U13" s="703">
        <f t="shared" si="2"/>
        <v>-10.821747216353655</v>
      </c>
    </row>
    <row r="14" spans="2:21" ht="21">
      <c r="B14" s="273" t="s">
        <v>65</v>
      </c>
      <c r="C14" s="140">
        <v>7325723.750932982</v>
      </c>
      <c r="D14" s="140">
        <v>2262152.6983290096</v>
      </c>
      <c r="E14" s="140">
        <v>955930.6480313396</v>
      </c>
      <c r="F14" s="140">
        <v>3143964.842661291</v>
      </c>
      <c r="G14" s="276">
        <v>13687771.939954622</v>
      </c>
      <c r="H14" s="144">
        <v>13876</v>
      </c>
      <c r="I14" s="140" t="s">
        <v>12</v>
      </c>
      <c r="J14" s="150">
        <v>986.4349913487043</v>
      </c>
      <c r="K14" s="141">
        <v>9813215.71</v>
      </c>
      <c r="L14" s="141">
        <v>6971645.51</v>
      </c>
      <c r="M14" s="141">
        <v>1295669</v>
      </c>
      <c r="N14" s="141">
        <v>5686663.55</v>
      </c>
      <c r="O14" s="140">
        <v>23767193.77</v>
      </c>
      <c r="P14" s="144">
        <v>14328</v>
      </c>
      <c r="Q14" s="140" t="s">
        <v>256</v>
      </c>
      <c r="R14" s="143">
        <v>1658.7935350362925</v>
      </c>
      <c r="S14" s="702">
        <f t="shared" si="0"/>
        <v>73.63814851870475</v>
      </c>
      <c r="T14" s="254">
        <f t="shared" si="1"/>
        <v>3.257422888440473</v>
      </c>
      <c r="U14" s="703">
        <f t="shared" si="2"/>
        <v>68.16045148279922</v>
      </c>
    </row>
    <row r="15" spans="2:21" ht="21">
      <c r="B15" s="273" t="s">
        <v>114</v>
      </c>
      <c r="C15" s="140">
        <v>3573422.696819616</v>
      </c>
      <c r="D15" s="140">
        <v>4367820.382782751</v>
      </c>
      <c r="E15" s="140">
        <v>2460026.6738376287</v>
      </c>
      <c r="F15" s="140">
        <v>1934747.5954838712</v>
      </c>
      <c r="G15" s="276">
        <v>12336017.348923866</v>
      </c>
      <c r="H15" s="144">
        <v>3411</v>
      </c>
      <c r="I15" s="140" t="s">
        <v>12</v>
      </c>
      <c r="J15" s="150">
        <v>3616.539826714707</v>
      </c>
      <c r="K15" s="141">
        <v>8642002.11</v>
      </c>
      <c r="L15" s="141">
        <v>8358605.5</v>
      </c>
      <c r="M15" s="141">
        <v>4794210.71</v>
      </c>
      <c r="N15" s="141">
        <v>2422622.43</v>
      </c>
      <c r="O15" s="140">
        <v>24217440.75</v>
      </c>
      <c r="P15" s="144">
        <v>5737</v>
      </c>
      <c r="Q15" s="140" t="s">
        <v>256</v>
      </c>
      <c r="R15" s="143">
        <v>4221.272572773227</v>
      </c>
      <c r="S15" s="702">
        <f t="shared" si="0"/>
        <v>96.31490508654815</v>
      </c>
      <c r="T15" s="254">
        <f t="shared" si="1"/>
        <v>68.19114629141015</v>
      </c>
      <c r="U15" s="703">
        <f t="shared" si="2"/>
        <v>16.721307521390237</v>
      </c>
    </row>
    <row r="16" spans="2:21" ht="21">
      <c r="B16" s="273" t="s">
        <v>115</v>
      </c>
      <c r="C16" s="140">
        <v>15107033.190724688</v>
      </c>
      <c r="D16" s="140">
        <v>389113468.8518763</v>
      </c>
      <c r="E16" s="140">
        <v>4109016.2855266645</v>
      </c>
      <c r="F16" s="140">
        <v>8222677.280806452</v>
      </c>
      <c r="G16" s="276">
        <v>416552195.60893416</v>
      </c>
      <c r="H16" s="144">
        <v>372597</v>
      </c>
      <c r="I16" s="140" t="s">
        <v>12</v>
      </c>
      <c r="J16" s="150">
        <v>1117.9698054706134</v>
      </c>
      <c r="K16" s="141">
        <v>18748080.3</v>
      </c>
      <c r="L16" s="141">
        <v>391705498.74</v>
      </c>
      <c r="M16" s="141">
        <v>6784084.82</v>
      </c>
      <c r="N16" s="141">
        <v>9907453.14</v>
      </c>
      <c r="O16" s="140">
        <v>427145117</v>
      </c>
      <c r="P16" s="144">
        <v>639085</v>
      </c>
      <c r="Q16" s="140" t="s">
        <v>256</v>
      </c>
      <c r="R16" s="143">
        <v>668.3698052684698</v>
      </c>
      <c r="S16" s="702">
        <f t="shared" si="0"/>
        <v>2.5429997735531416</v>
      </c>
      <c r="T16" s="254">
        <f t="shared" si="1"/>
        <v>71.5217782215101</v>
      </c>
      <c r="U16" s="703">
        <f t="shared" si="2"/>
        <v>-40.21575520216155</v>
      </c>
    </row>
    <row r="17" spans="2:21" ht="21">
      <c r="B17" s="273" t="s">
        <v>116</v>
      </c>
      <c r="C17" s="140">
        <v>2789032.02490859</v>
      </c>
      <c r="D17" s="140">
        <v>19370120.029678237</v>
      </c>
      <c r="E17" s="140">
        <v>279837.28525688866</v>
      </c>
      <c r="F17" s="140">
        <v>3627651.741532258</v>
      </c>
      <c r="G17" s="276">
        <v>26066641.081375975</v>
      </c>
      <c r="H17" s="144">
        <v>7595</v>
      </c>
      <c r="I17" s="140" t="s">
        <v>12</v>
      </c>
      <c r="J17" s="150">
        <v>3432.0791417216556</v>
      </c>
      <c r="K17" s="141">
        <v>7967200.52</v>
      </c>
      <c r="L17" s="141">
        <v>22754122.2</v>
      </c>
      <c r="M17" s="141">
        <v>1542646.39</v>
      </c>
      <c r="N17" s="141">
        <v>8093517.91</v>
      </c>
      <c r="O17" s="140">
        <v>40357487.019999996</v>
      </c>
      <c r="P17" s="144">
        <v>3956</v>
      </c>
      <c r="Q17" s="140" t="s">
        <v>256</v>
      </c>
      <c r="R17" s="143">
        <v>10201.589236602627</v>
      </c>
      <c r="S17" s="702">
        <f t="shared" si="0"/>
        <v>54.82427096767181</v>
      </c>
      <c r="T17" s="254">
        <f t="shared" si="1"/>
        <v>-47.913100724160635</v>
      </c>
      <c r="U17" s="703">
        <f t="shared" si="2"/>
        <v>197.2422492415236</v>
      </c>
    </row>
    <row r="18" spans="2:21" ht="21">
      <c r="B18" s="273" t="s">
        <v>179</v>
      </c>
      <c r="C18" s="140">
        <v>14806598.160248496</v>
      </c>
      <c r="D18" s="140">
        <v>17767024.00867029</v>
      </c>
      <c r="E18" s="140">
        <v>2760092.4664475746</v>
      </c>
      <c r="F18" s="140">
        <v>7618068.657217744</v>
      </c>
      <c r="G18" s="276">
        <v>42951783.2925841</v>
      </c>
      <c r="H18" s="144">
        <v>77</v>
      </c>
      <c r="I18" s="140" t="s">
        <v>15</v>
      </c>
      <c r="J18" s="150">
        <v>557815.3674361571</v>
      </c>
      <c r="K18" s="141">
        <v>13801249.71</v>
      </c>
      <c r="L18" s="141">
        <v>18254764.34</v>
      </c>
      <c r="M18" s="141">
        <v>4291024.5</v>
      </c>
      <c r="N18" s="141">
        <v>8513235.82</v>
      </c>
      <c r="O18" s="140">
        <v>44860274.37</v>
      </c>
      <c r="P18" s="144">
        <v>65</v>
      </c>
      <c r="Q18" s="140" t="s">
        <v>15</v>
      </c>
      <c r="R18" s="143">
        <v>690158.0672307692</v>
      </c>
      <c r="S18" s="702">
        <f t="shared" si="0"/>
        <v>4.443333736379257</v>
      </c>
      <c r="T18" s="254">
        <f t="shared" si="1"/>
        <v>-15.584415584415584</v>
      </c>
      <c r="U18" s="703">
        <f t="shared" si="2"/>
        <v>23.725179964633902</v>
      </c>
    </row>
    <row r="19" spans="2:21" ht="21">
      <c r="B19" s="273" t="s">
        <v>117</v>
      </c>
      <c r="C19" s="140">
        <v>43274307.970867135</v>
      </c>
      <c r="D19" s="140">
        <v>23762681.310663935</v>
      </c>
      <c r="E19" s="140">
        <v>2357002.8922886476</v>
      </c>
      <c r="F19" s="140">
        <v>23942501.494112905</v>
      </c>
      <c r="G19" s="276">
        <v>93336493.66793263</v>
      </c>
      <c r="H19" s="144">
        <v>14587</v>
      </c>
      <c r="I19" s="140" t="s">
        <v>12</v>
      </c>
      <c r="J19" s="150">
        <v>6398.607915810833</v>
      </c>
      <c r="K19" s="141">
        <v>33038928.257</v>
      </c>
      <c r="L19" s="141">
        <v>24650482.06</v>
      </c>
      <c r="M19" s="141">
        <v>4103993.24999999</v>
      </c>
      <c r="N19" s="141">
        <v>23108335.4</v>
      </c>
      <c r="O19" s="140">
        <v>84901738.967</v>
      </c>
      <c r="P19" s="144">
        <v>1979</v>
      </c>
      <c r="Q19" s="140" t="s">
        <v>256</v>
      </c>
      <c r="R19" s="143">
        <v>42901.33348509348</v>
      </c>
      <c r="S19" s="702">
        <f t="shared" si="0"/>
        <v>-9.036931182503317</v>
      </c>
      <c r="T19" s="254">
        <f t="shared" si="1"/>
        <v>-86.43312538561733</v>
      </c>
      <c r="U19" s="703">
        <f t="shared" si="2"/>
        <v>570.4791737447317</v>
      </c>
    </row>
    <row r="20" spans="2:21" ht="21">
      <c r="B20" s="273" t="s">
        <v>118</v>
      </c>
      <c r="C20" s="140">
        <v>134128694.80799028</v>
      </c>
      <c r="D20" s="140">
        <v>58319467.399329156</v>
      </c>
      <c r="E20" s="140">
        <v>2804049.1927114483</v>
      </c>
      <c r="F20" s="140">
        <v>43289977.44895161</v>
      </c>
      <c r="G20" s="276">
        <v>238542188.84898248</v>
      </c>
      <c r="H20" s="144">
        <v>283</v>
      </c>
      <c r="I20" s="140" t="s">
        <v>12</v>
      </c>
      <c r="J20" s="150">
        <v>842905.2609504681</v>
      </c>
      <c r="K20" s="141">
        <v>145548512.9</v>
      </c>
      <c r="L20" s="141">
        <v>60465781.88</v>
      </c>
      <c r="M20" s="141">
        <v>4417175.2</v>
      </c>
      <c r="N20" s="141">
        <v>44798120.52</v>
      </c>
      <c r="O20" s="140">
        <v>255229590.5</v>
      </c>
      <c r="P20" s="144">
        <v>280</v>
      </c>
      <c r="Q20" s="140" t="s">
        <v>256</v>
      </c>
      <c r="R20" s="143">
        <v>911534.2517857143</v>
      </c>
      <c r="S20" s="702">
        <f t="shared" si="0"/>
        <v>6.995576644759499</v>
      </c>
      <c r="T20" s="254">
        <f t="shared" si="1"/>
        <v>-1.0600706713780919</v>
      </c>
      <c r="U20" s="703">
        <f t="shared" si="2"/>
        <v>8.14195782309621</v>
      </c>
    </row>
    <row r="21" spans="2:21" ht="21">
      <c r="B21" s="273" t="s">
        <v>70</v>
      </c>
      <c r="C21" s="140">
        <v>398277.9071675238</v>
      </c>
      <c r="D21" s="140">
        <v>24702.960910091442</v>
      </c>
      <c r="E21" s="140">
        <v>316492.6182808075</v>
      </c>
      <c r="F21" s="140">
        <v>120921.72471774195</v>
      </c>
      <c r="G21" s="276">
        <v>860395.2110761647</v>
      </c>
      <c r="H21" s="144">
        <v>179739</v>
      </c>
      <c r="I21" s="140" t="s">
        <v>12</v>
      </c>
      <c r="J21" s="150">
        <v>4.78691442077771</v>
      </c>
      <c r="K21" s="141">
        <v>5425420.2</v>
      </c>
      <c r="L21" s="141">
        <v>9270700.58</v>
      </c>
      <c r="M21" s="141">
        <v>5428213.49</v>
      </c>
      <c r="N21" s="141">
        <v>820205.569999993</v>
      </c>
      <c r="O21" s="140">
        <v>20944539.839999996</v>
      </c>
      <c r="P21" s="144">
        <v>54375</v>
      </c>
      <c r="Q21" s="140" t="s">
        <v>256</v>
      </c>
      <c r="R21" s="143">
        <v>385.18693958620685</v>
      </c>
      <c r="S21" s="702">
        <f t="shared" si="0"/>
        <v>2334.292935429405</v>
      </c>
      <c r="T21" s="254">
        <f t="shared" si="1"/>
        <v>-69.7478009780849</v>
      </c>
      <c r="U21" s="703">
        <f t="shared" si="2"/>
        <v>7946.664421538314</v>
      </c>
    </row>
    <row r="22" spans="2:21" ht="21.75" thickBot="1">
      <c r="B22" s="130"/>
      <c r="C22" s="133"/>
      <c r="D22" s="133"/>
      <c r="E22" s="134"/>
      <c r="F22" s="135"/>
      <c r="G22" s="136"/>
      <c r="H22" s="137"/>
      <c r="I22" s="133"/>
      <c r="J22" s="151"/>
      <c r="K22" s="135"/>
      <c r="L22" s="133"/>
      <c r="M22" s="133"/>
      <c r="N22" s="134"/>
      <c r="O22" s="133"/>
      <c r="P22" s="354"/>
      <c r="Q22" s="133"/>
      <c r="R22" s="136"/>
      <c r="S22" s="287"/>
      <c r="T22" s="289"/>
      <c r="U22" s="288"/>
    </row>
    <row r="23" spans="2:21" ht="29.25" customHeight="1" thickBot="1">
      <c r="B23" s="617" t="s">
        <v>84</v>
      </c>
      <c r="C23" s="618">
        <f>SUM(C8:C22)</f>
        <v>282292996.06319934</v>
      </c>
      <c r="D23" s="618">
        <f>SUM(D8:D22)</f>
        <v>1248495437.5100005</v>
      </c>
      <c r="E23" s="618">
        <f>SUM(E8:E22)</f>
        <v>42775622.58</v>
      </c>
      <c r="F23" s="618">
        <f>SUM(F8:F22)</f>
        <v>119954350.91999999</v>
      </c>
      <c r="G23" s="618">
        <f>SUM(G8:G22)</f>
        <v>1693518407.0732005</v>
      </c>
      <c r="H23" s="274"/>
      <c r="I23" s="152"/>
      <c r="J23" s="152"/>
      <c r="K23" s="698">
        <f>SUM(K8:K22)</f>
        <v>313032994.19</v>
      </c>
      <c r="L23" s="698">
        <f>SUM(L8:L22)</f>
        <v>1349651769.6599998</v>
      </c>
      <c r="M23" s="698">
        <f>SUM(M8:M22)</f>
        <v>74112576.08999999</v>
      </c>
      <c r="N23" s="698">
        <f>SUM(N8:N22)</f>
        <v>141214694.16</v>
      </c>
      <c r="O23" s="698">
        <f>SUM(O8:O22)</f>
        <v>1878012034.0999997</v>
      </c>
      <c r="P23" s="152"/>
      <c r="Q23" s="152"/>
      <c r="R23" s="152"/>
      <c r="S23" s="99"/>
      <c r="T23" s="99"/>
      <c r="U23" s="99"/>
    </row>
    <row r="24" spans="2:21" ht="21.75" thickTop="1">
      <c r="B24" s="31"/>
      <c r="P24" s="120"/>
      <c r="Q24" s="120"/>
      <c r="R24" s="120"/>
      <c r="S24" s="120"/>
      <c r="T24" s="120"/>
      <c r="U24" s="120"/>
    </row>
    <row r="25" spans="2:21" ht="21">
      <c r="B25" s="42"/>
      <c r="C25" s="31"/>
      <c r="S25" s="120"/>
      <c r="T25" s="120"/>
      <c r="U25" s="120"/>
    </row>
    <row r="26" spans="2:18" ht="21">
      <c r="B26" s="31"/>
      <c r="C26" s="31"/>
      <c r="D26" s="98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2:18" ht="21">
      <c r="B27" s="31"/>
      <c r="C27" s="31"/>
      <c r="D27" s="98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2:18" ht="21">
      <c r="B28" s="31"/>
      <c r="C28" s="31"/>
      <c r="D28" s="98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2:18" ht="21">
      <c r="B29" s="31"/>
      <c r="C29" s="31"/>
      <c r="D29" s="98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2:4" ht="21">
      <c r="B30" s="31"/>
      <c r="C30" s="31"/>
      <c r="D30" s="98"/>
    </row>
    <row r="31" spans="2:4" ht="21">
      <c r="B31" s="31"/>
      <c r="C31" s="31"/>
      <c r="D31" s="98"/>
    </row>
  </sheetData>
  <sheetProtection selectLockedCells="1" selectUnlockedCells="1"/>
  <mergeCells count="11">
    <mergeCell ref="B6:B7"/>
    <mergeCell ref="E6:E7"/>
    <mergeCell ref="G6:G7"/>
    <mergeCell ref="H6:H7"/>
    <mergeCell ref="I6:I7"/>
    <mergeCell ref="J6:J7"/>
    <mergeCell ref="M6:M7"/>
    <mergeCell ref="O6:O7"/>
    <mergeCell ref="P6:P7"/>
    <mergeCell ref="Q6:Q7"/>
    <mergeCell ref="R6:R7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51"/>
  <sheetViews>
    <sheetView zoomScaleSheetLayoutView="100" zoomScalePageLayoutView="0" workbookViewId="0" topLeftCell="A1">
      <selection activeCell="E18" sqref="E18"/>
    </sheetView>
  </sheetViews>
  <sheetFormatPr defaultColWidth="9.140625" defaultRowHeight="12.75"/>
  <cols>
    <col min="1" max="1" width="47.28125" style="119" customWidth="1"/>
    <col min="2" max="2" width="15.8515625" style="119" customWidth="1"/>
    <col min="3" max="3" width="16.421875" style="119" customWidth="1"/>
    <col min="4" max="4" width="15.28125" style="119" customWidth="1"/>
    <col min="5" max="5" width="14.7109375" style="119" customWidth="1"/>
    <col min="6" max="6" width="16.140625" style="119" customWidth="1"/>
    <col min="7" max="7" width="10.7109375" style="119" customWidth="1"/>
    <col min="8" max="8" width="10.28125" style="119" customWidth="1"/>
    <col min="9" max="9" width="14.140625" style="119" customWidth="1"/>
    <col min="10" max="10" width="15.57421875" style="119" customWidth="1"/>
    <col min="11" max="11" width="16.421875" style="119" customWidth="1"/>
    <col min="12" max="12" width="15.00390625" style="119" customWidth="1"/>
    <col min="13" max="13" width="15.7109375" style="119" customWidth="1"/>
    <col min="14" max="14" width="16.140625" style="119" customWidth="1"/>
    <col min="15" max="15" width="8.8515625" style="119" customWidth="1"/>
    <col min="16" max="16" width="9.8515625" style="119" customWidth="1"/>
    <col min="17" max="17" width="14.421875" style="119" customWidth="1"/>
    <col min="18" max="18" width="10.57421875" style="119" customWidth="1"/>
    <col min="19" max="19" width="10.421875" style="119" customWidth="1"/>
    <col min="20" max="20" width="14.00390625" style="119" customWidth="1"/>
    <col min="21" max="16384" width="9.140625" style="119" customWidth="1"/>
  </cols>
  <sheetData>
    <row r="1" spans="1:20" ht="32.25" customHeight="1">
      <c r="A1" s="732"/>
      <c r="B1" s="732"/>
      <c r="C1" s="732"/>
      <c r="D1" s="732"/>
      <c r="E1" s="732"/>
      <c r="F1" s="732"/>
      <c r="G1" s="732"/>
      <c r="H1" s="732"/>
      <c r="I1" s="732"/>
      <c r="J1" s="732" t="s">
        <v>388</v>
      </c>
      <c r="K1" s="732"/>
      <c r="L1" s="732"/>
      <c r="M1" s="732"/>
      <c r="N1" s="732"/>
      <c r="O1" s="732"/>
      <c r="P1" s="732"/>
      <c r="Q1" s="732"/>
      <c r="R1" s="732"/>
      <c r="S1" s="732"/>
      <c r="T1" s="732"/>
    </row>
    <row r="2" spans="1:3" ht="21">
      <c r="A2" s="52" t="s">
        <v>119</v>
      </c>
      <c r="B2" s="31"/>
      <c r="C2" s="31"/>
    </row>
    <row r="3" spans="1:9" ht="14.25" thickBot="1">
      <c r="A3" s="120"/>
      <c r="B3" s="120"/>
      <c r="C3" s="120"/>
      <c r="D3" s="120"/>
      <c r="E3" s="120"/>
      <c r="F3" s="120"/>
      <c r="G3" s="120"/>
      <c r="H3" s="120"/>
      <c r="I3" s="120"/>
    </row>
    <row r="4" spans="1:20" ht="21.75" thickBot="1">
      <c r="A4" s="727" t="s">
        <v>214</v>
      </c>
      <c r="B4" s="728"/>
      <c r="C4" s="728"/>
      <c r="D4" s="728"/>
      <c r="E4" s="728"/>
      <c r="F4" s="728"/>
      <c r="G4" s="728"/>
      <c r="H4" s="728"/>
      <c r="I4" s="729"/>
      <c r="J4" s="730" t="s">
        <v>387</v>
      </c>
      <c r="K4" s="728"/>
      <c r="L4" s="728"/>
      <c r="M4" s="728"/>
      <c r="N4" s="728"/>
      <c r="O4" s="728"/>
      <c r="P4" s="728"/>
      <c r="Q4" s="731"/>
      <c r="R4" s="238"/>
      <c r="S4" s="239" t="s">
        <v>72</v>
      </c>
      <c r="T4" s="240"/>
    </row>
    <row r="5" spans="1:20" ht="21.75" thickBot="1">
      <c r="A5" s="241" t="s">
        <v>18</v>
      </c>
      <c r="B5" s="242" t="s">
        <v>3</v>
      </c>
      <c r="C5" s="242" t="s">
        <v>4</v>
      </c>
      <c r="D5" s="243" t="s">
        <v>5</v>
      </c>
      <c r="E5" s="244" t="s">
        <v>6</v>
      </c>
      <c r="F5" s="245" t="s">
        <v>7</v>
      </c>
      <c r="G5" s="242" t="s">
        <v>76</v>
      </c>
      <c r="H5" s="242" t="s">
        <v>9</v>
      </c>
      <c r="I5" s="246" t="s">
        <v>10</v>
      </c>
      <c r="J5" s="242" t="s">
        <v>3</v>
      </c>
      <c r="K5" s="242" t="s">
        <v>4</v>
      </c>
      <c r="L5" s="243" t="s">
        <v>5</v>
      </c>
      <c r="M5" s="244" t="s">
        <v>6</v>
      </c>
      <c r="N5" s="245" t="s">
        <v>7</v>
      </c>
      <c r="O5" s="242" t="s">
        <v>76</v>
      </c>
      <c r="P5" s="242" t="s">
        <v>9</v>
      </c>
      <c r="Q5" s="246" t="s">
        <v>10</v>
      </c>
      <c r="R5" s="241" t="s">
        <v>7</v>
      </c>
      <c r="S5" s="242" t="s">
        <v>9</v>
      </c>
      <c r="T5" s="247" t="s">
        <v>10</v>
      </c>
    </row>
    <row r="6" spans="1:20" ht="33" customHeight="1">
      <c r="A6" s="130" t="s">
        <v>120</v>
      </c>
      <c r="B6" s="133">
        <v>148519641.256723</v>
      </c>
      <c r="C6" s="133">
        <v>1181038353.0004942</v>
      </c>
      <c r="D6" s="134">
        <v>37994041.07999999</v>
      </c>
      <c r="E6" s="135">
        <v>82574053.55706885</v>
      </c>
      <c r="F6" s="136">
        <v>1450126088.894286</v>
      </c>
      <c r="G6" s="137">
        <v>27456</v>
      </c>
      <c r="H6" s="133" t="s">
        <v>12</v>
      </c>
      <c r="I6" s="138">
        <v>52816.36396031053</v>
      </c>
      <c r="J6" s="133">
        <f>+'ตาราง 4'!C4</f>
        <v>166692500.99000007</v>
      </c>
      <c r="K6" s="133">
        <f>+'ตาราง 4'!D4</f>
        <v>1292401725.5799997</v>
      </c>
      <c r="L6" s="133">
        <f>+'ตาราง 4'!E4</f>
        <v>69949699.72999999</v>
      </c>
      <c r="M6" s="133">
        <f>+'ตาราง 4'!F4</f>
        <v>107649772.84999998</v>
      </c>
      <c r="N6" s="133">
        <f>SUM(J6:M6)</f>
        <v>1636693699.1499996</v>
      </c>
      <c r="O6" s="139">
        <f>+'ตาราง 4'!H4</f>
        <v>93638</v>
      </c>
      <c r="P6" s="133" t="s">
        <v>12</v>
      </c>
      <c r="Q6" s="248">
        <f>+N6/O6</f>
        <v>17478.947640381037</v>
      </c>
      <c r="R6" s="249">
        <f>+(N6-F6)/F6*100</f>
        <v>12.865612975625492</v>
      </c>
      <c r="S6" s="250">
        <f>+(O6-G6)/G6*100</f>
        <v>241.04749417249417</v>
      </c>
      <c r="T6" s="251">
        <f>+(Q6-I6)/I6*100</f>
        <v>-66.90618904868992</v>
      </c>
    </row>
    <row r="7" spans="1:20" ht="27" customHeight="1">
      <c r="A7" s="129" t="s">
        <v>56</v>
      </c>
      <c r="B7" s="140"/>
      <c r="C7" s="140"/>
      <c r="D7" s="141"/>
      <c r="E7" s="142"/>
      <c r="F7" s="143"/>
      <c r="G7" s="144"/>
      <c r="H7" s="140"/>
      <c r="I7" s="145"/>
      <c r="J7" s="140"/>
      <c r="K7" s="140"/>
      <c r="L7" s="141"/>
      <c r="M7" s="142"/>
      <c r="N7" s="140"/>
      <c r="O7" s="146"/>
      <c r="P7" s="140"/>
      <c r="Q7" s="252"/>
      <c r="R7" s="253"/>
      <c r="S7" s="254"/>
      <c r="T7" s="255"/>
    </row>
    <row r="8" spans="1:20" ht="21">
      <c r="A8" s="129" t="s">
        <v>121</v>
      </c>
      <c r="B8" s="140">
        <v>13299254.123669958</v>
      </c>
      <c r="C8" s="140">
        <v>15751963.559582569</v>
      </c>
      <c r="D8" s="141">
        <v>2371903.5</v>
      </c>
      <c r="E8" s="142">
        <v>5593726.208704663</v>
      </c>
      <c r="F8" s="147">
        <v>37016847.39195719</v>
      </c>
      <c r="G8" s="144">
        <v>77</v>
      </c>
      <c r="H8" s="140" t="s">
        <v>15</v>
      </c>
      <c r="I8" s="138">
        <v>480738.2778176259</v>
      </c>
      <c r="J8" s="140">
        <f>+'ตาราง 4'!C6</f>
        <v>14791980.3</v>
      </c>
      <c r="K8" s="140">
        <f>+'ตาราง 4'!D6</f>
        <v>3784262.2</v>
      </c>
      <c r="L8" s="140">
        <f>+'ตาราง 4'!E6</f>
        <v>745701.16</v>
      </c>
      <c r="M8" s="140">
        <f>+'ตาราง 4'!F6</f>
        <v>33456585.91</v>
      </c>
      <c r="N8" s="133">
        <f>SUM(J8:M8)</f>
        <v>52778529.57</v>
      </c>
      <c r="O8" s="148">
        <f>+'ตาราง 4'!H6</f>
        <v>65</v>
      </c>
      <c r="P8" s="149" t="s">
        <v>15</v>
      </c>
      <c r="Q8" s="248">
        <f>+N8/O8</f>
        <v>811977.378</v>
      </c>
      <c r="R8" s="253">
        <f>+(N8-F8)/F8*100</f>
        <v>42.57975297341884</v>
      </c>
      <c r="S8" s="254">
        <f>+(O8-G8)/G8*100</f>
        <v>-15.584415584415584</v>
      </c>
      <c r="T8" s="255">
        <f>+(Q8-I8)/I8*100</f>
        <v>68.90216890697309</v>
      </c>
    </row>
    <row r="9" spans="1:20" ht="21">
      <c r="A9" s="129" t="s">
        <v>122</v>
      </c>
      <c r="B9" s="140">
        <v>120474100.68280645</v>
      </c>
      <c r="C9" s="140">
        <v>51705120.949923754</v>
      </c>
      <c r="D9" s="141">
        <v>2409678</v>
      </c>
      <c r="E9" s="142">
        <v>31786571.154226497</v>
      </c>
      <c r="F9" s="156">
        <v>206375470.78695667</v>
      </c>
      <c r="G9" s="144">
        <v>283</v>
      </c>
      <c r="H9" s="133" t="s">
        <v>12</v>
      </c>
      <c r="I9" s="150">
        <v>729241.9462436631</v>
      </c>
      <c r="J9" s="140">
        <f>+'ตาราง 4'!C7</f>
        <v>131548512.9</v>
      </c>
      <c r="K9" s="140">
        <f>+'ตาราง 4'!D7</f>
        <v>53465781.88</v>
      </c>
      <c r="L9" s="140">
        <f>+'ตาราง 4'!E7</f>
        <v>3417175.2</v>
      </c>
      <c r="M9" s="140">
        <f>+'ตาราง 4'!F7</f>
        <v>108335.4</v>
      </c>
      <c r="N9" s="140">
        <f>SUM(J9:M9)</f>
        <v>188539805.38</v>
      </c>
      <c r="O9" s="146">
        <f>+'ตาราง 4'!H7</f>
        <v>280</v>
      </c>
      <c r="P9" s="140" t="s">
        <v>12</v>
      </c>
      <c r="Q9" s="252">
        <f>+N9/O9</f>
        <v>673356.4477857143</v>
      </c>
      <c r="R9" s="253">
        <f>+(N9-F9)/F9*100</f>
        <v>-8.64233784128764</v>
      </c>
      <c r="S9" s="254">
        <f>+(O9-G9)/G9*100</f>
        <v>-1.0600706713780919</v>
      </c>
      <c r="T9" s="255">
        <f>+(Q9-I9)/I9*100</f>
        <v>-7.663505746729997</v>
      </c>
    </row>
    <row r="10" spans="1:20" ht="21">
      <c r="A10" s="130"/>
      <c r="B10" s="133"/>
      <c r="C10" s="133"/>
      <c r="D10" s="134"/>
      <c r="E10" s="135"/>
      <c r="F10" s="136"/>
      <c r="G10" s="133"/>
      <c r="H10" s="149"/>
      <c r="I10" s="151"/>
      <c r="J10" s="135"/>
      <c r="K10" s="133"/>
      <c r="L10" s="133"/>
      <c r="M10" s="134"/>
      <c r="N10" s="133"/>
      <c r="O10" s="135"/>
      <c r="P10" s="133"/>
      <c r="Q10" s="135"/>
      <c r="R10" s="232"/>
      <c r="S10" s="234"/>
      <c r="T10" s="233"/>
    </row>
    <row r="11" spans="1:20" ht="28.5" customHeight="1" thickBot="1">
      <c r="A11" s="617" t="s">
        <v>84</v>
      </c>
      <c r="B11" s="690">
        <f>SUM(B6:B10)</f>
        <v>282292996.0631994</v>
      </c>
      <c r="C11" s="690">
        <f>SUM(C6:C10)</f>
        <v>1248495437.5100005</v>
      </c>
      <c r="D11" s="690">
        <f>SUM(D6:D10)</f>
        <v>42775622.57999999</v>
      </c>
      <c r="E11" s="690">
        <f>SUM(E6:E10)</f>
        <v>119954350.92000002</v>
      </c>
      <c r="F11" s="690">
        <f>SUM(F6:F10)</f>
        <v>1693518407.0731997</v>
      </c>
      <c r="G11" s="152"/>
      <c r="H11" s="152"/>
      <c r="I11" s="152"/>
      <c r="J11" s="691">
        <f>SUM(J6:J9)</f>
        <v>313032994.19000006</v>
      </c>
      <c r="K11" s="691">
        <f>SUM(K6:K9)</f>
        <v>1349651769.6599998</v>
      </c>
      <c r="L11" s="691">
        <f>SUM(L6:L9)</f>
        <v>74112576.08999999</v>
      </c>
      <c r="M11" s="691">
        <f>SUM(M6:M9)</f>
        <v>141214694.16</v>
      </c>
      <c r="N11" s="691">
        <f>SUM(N6:N9)</f>
        <v>1878012034.0999994</v>
      </c>
      <c r="O11" s="152"/>
      <c r="P11" s="152"/>
      <c r="Q11" s="152"/>
      <c r="R11" s="155"/>
      <c r="S11" s="155"/>
      <c r="T11" s="155"/>
    </row>
    <row r="12" spans="1:20" ht="21.75" thickTop="1">
      <c r="A12" s="31"/>
      <c r="Q12" s="120"/>
      <c r="R12" s="120"/>
      <c r="S12" s="120"/>
      <c r="T12" s="120"/>
    </row>
    <row r="13" spans="1:20" ht="21">
      <c r="A13" s="31"/>
      <c r="Q13" s="120"/>
      <c r="R13" s="120"/>
      <c r="S13" s="120"/>
      <c r="T13" s="120"/>
    </row>
    <row r="14" spans="17:20" ht="13.5">
      <c r="Q14" s="120"/>
      <c r="R14" s="120"/>
      <c r="S14" s="120"/>
      <c r="T14" s="120"/>
    </row>
    <row r="15" spans="17:20" ht="13.5">
      <c r="Q15" s="120"/>
      <c r="R15" s="120"/>
      <c r="S15" s="120"/>
      <c r="T15" s="120"/>
    </row>
    <row r="16" spans="17:20" ht="13.5">
      <c r="Q16" s="120"/>
      <c r="R16" s="120"/>
      <c r="S16" s="120"/>
      <c r="T16" s="120"/>
    </row>
    <row r="17" spans="17:20" ht="13.5">
      <c r="Q17" s="120"/>
      <c r="R17" s="120"/>
      <c r="S17" s="120"/>
      <c r="T17" s="120"/>
    </row>
    <row r="18" spans="17:20" ht="13.5">
      <c r="Q18" s="120"/>
      <c r="R18" s="120"/>
      <c r="S18" s="120"/>
      <c r="T18" s="120"/>
    </row>
    <row r="19" spans="17:20" ht="13.5">
      <c r="Q19" s="120"/>
      <c r="R19" s="120"/>
      <c r="S19" s="120"/>
      <c r="T19" s="120"/>
    </row>
    <row r="20" spans="1:20" ht="21">
      <c r="A20" s="31"/>
      <c r="Q20" s="120"/>
      <c r="R20" s="120"/>
      <c r="S20" s="120"/>
      <c r="T20" s="120"/>
    </row>
    <row r="21" spans="1:20" ht="21">
      <c r="A21" s="31"/>
      <c r="Q21" s="120"/>
      <c r="R21" s="120"/>
      <c r="S21" s="120"/>
      <c r="T21" s="120"/>
    </row>
    <row r="22" spans="1:20" ht="21">
      <c r="A22" s="31"/>
      <c r="Q22" s="120"/>
      <c r="R22" s="120"/>
      <c r="S22" s="120"/>
      <c r="T22" s="120"/>
    </row>
    <row r="23" spans="1:20" ht="21">
      <c r="A23" s="31"/>
      <c r="Q23" s="120"/>
      <c r="R23" s="120"/>
      <c r="S23" s="120"/>
      <c r="T23" s="120"/>
    </row>
    <row r="24" spans="1:20" ht="21">
      <c r="A24" s="31"/>
      <c r="Q24" s="120"/>
      <c r="R24" s="120"/>
      <c r="S24" s="120"/>
      <c r="T24" s="120"/>
    </row>
    <row r="25" spans="1:20" ht="21">
      <c r="A25" s="31"/>
      <c r="Q25" s="120"/>
      <c r="R25" s="120"/>
      <c r="S25" s="120"/>
      <c r="T25" s="120"/>
    </row>
    <row r="26" spans="1:20" ht="21">
      <c r="A26" s="31"/>
      <c r="Q26" s="120"/>
      <c r="R26" s="120"/>
      <c r="S26" s="120"/>
      <c r="T26" s="120"/>
    </row>
    <row r="27" spans="1:20" ht="21">
      <c r="A27" s="31"/>
      <c r="Q27" s="120"/>
      <c r="R27" s="120"/>
      <c r="S27" s="120"/>
      <c r="T27" s="120"/>
    </row>
    <row r="28" spans="1:20" ht="21">
      <c r="A28" s="31"/>
      <c r="B28" s="31"/>
      <c r="C28" s="31"/>
      <c r="D28" s="31"/>
      <c r="Q28" s="120"/>
      <c r="R28" s="120"/>
      <c r="S28" s="120"/>
      <c r="T28" s="120"/>
    </row>
    <row r="29" spans="1:20" ht="21">
      <c r="A29" s="31"/>
      <c r="Q29" s="120"/>
      <c r="R29" s="120"/>
      <c r="S29" s="120"/>
      <c r="T29" s="120"/>
    </row>
    <row r="30" spans="1:20" ht="21">
      <c r="A30" s="31"/>
      <c r="Q30" s="120"/>
      <c r="R30" s="120"/>
      <c r="S30" s="120"/>
      <c r="T30" s="120"/>
    </row>
    <row r="31" spans="1:20" ht="21">
      <c r="A31" s="31"/>
      <c r="Q31" s="120"/>
      <c r="R31" s="120"/>
      <c r="S31" s="120"/>
      <c r="T31" s="120"/>
    </row>
    <row r="32" spans="1:20" ht="21">
      <c r="A32" s="52"/>
      <c r="R32" s="120"/>
      <c r="S32" s="120"/>
      <c r="T32" s="120"/>
    </row>
    <row r="33" ht="21">
      <c r="A33" s="42"/>
    </row>
    <row r="34" ht="21">
      <c r="A34" s="42"/>
    </row>
    <row r="35" spans="2:6" s="31" customFormat="1" ht="21">
      <c r="B35" s="119"/>
      <c r="C35" s="119"/>
      <c r="D35" s="119"/>
      <c r="E35" s="119"/>
      <c r="F35" s="119"/>
    </row>
    <row r="36" s="31" customFormat="1" ht="21">
      <c r="F36" s="119"/>
    </row>
    <row r="37" s="31" customFormat="1" ht="21">
      <c r="F37" s="119"/>
    </row>
    <row r="38" s="31" customFormat="1" ht="21">
      <c r="F38" s="119"/>
    </row>
    <row r="39" s="31" customFormat="1" ht="21">
      <c r="F39" s="119"/>
    </row>
    <row r="40" s="31" customFormat="1" ht="21">
      <c r="F40" s="119"/>
    </row>
    <row r="41" s="31" customFormat="1" ht="21"/>
    <row r="42" spans="1:5" s="31" customFormat="1" ht="23.25">
      <c r="A42" s="30" t="s">
        <v>190</v>
      </c>
      <c r="B42" s="29"/>
      <c r="C42" s="29"/>
      <c r="D42" s="29"/>
      <c r="E42" s="29"/>
    </row>
    <row r="43" spans="1:5" ht="23.25">
      <c r="A43" s="131" t="s">
        <v>191</v>
      </c>
      <c r="B43" s="29"/>
      <c r="C43" s="29"/>
      <c r="D43" s="29"/>
      <c r="E43" s="29"/>
    </row>
    <row r="44" spans="1:5" ht="23.25">
      <c r="A44" s="131"/>
      <c r="B44" s="29"/>
      <c r="C44" s="29"/>
      <c r="D44" s="29"/>
      <c r="E44" s="29"/>
    </row>
    <row r="45" spans="1:5" ht="23.25">
      <c r="A45" s="29" t="s">
        <v>193</v>
      </c>
      <c r="B45" s="29"/>
      <c r="C45" s="29"/>
      <c r="D45" s="29"/>
      <c r="E45" s="29"/>
    </row>
    <row r="46" spans="1:5" ht="23.25">
      <c r="A46" s="29" t="s">
        <v>194</v>
      </c>
      <c r="B46" s="29"/>
      <c r="C46" s="29"/>
      <c r="D46" s="29"/>
      <c r="E46" s="29"/>
    </row>
    <row r="47" spans="1:5" ht="23.25">
      <c r="A47" s="29" t="s">
        <v>195</v>
      </c>
      <c r="B47" s="29"/>
      <c r="C47" s="29"/>
      <c r="D47" s="29"/>
      <c r="E47" s="29"/>
    </row>
    <row r="48" spans="1:5" ht="23.25">
      <c r="A48" s="29" t="s">
        <v>196</v>
      </c>
      <c r="B48" s="29"/>
      <c r="C48" s="29"/>
      <c r="D48" s="29"/>
      <c r="E48" s="29"/>
    </row>
    <row r="49" spans="1:5" ht="23.25">
      <c r="A49" s="29"/>
      <c r="B49" s="29"/>
      <c r="C49" s="29"/>
      <c r="D49" s="29"/>
      <c r="E49" s="29"/>
    </row>
    <row r="50" spans="1:5" ht="23.25">
      <c r="A50" s="29"/>
      <c r="B50" s="29"/>
      <c r="C50" s="29"/>
      <c r="D50" s="29"/>
      <c r="E50" s="29"/>
    </row>
    <row r="51" spans="1:5" ht="23.25">
      <c r="A51" s="29"/>
      <c r="B51" s="29"/>
      <c r="C51" s="29"/>
      <c r="D51" s="29"/>
      <c r="E51" s="29"/>
    </row>
  </sheetData>
  <sheetProtection selectLockedCells="1" selectUnlockedCells="1"/>
  <mergeCells count="4">
    <mergeCell ref="A4:I4"/>
    <mergeCell ref="J4:Q4"/>
    <mergeCell ref="A1:I1"/>
    <mergeCell ref="J1:T1"/>
  </mergeCells>
  <printOptions/>
  <pageMargins left="0" right="0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AE153"/>
  <sheetViews>
    <sheetView zoomScale="90" zoomScaleNormal="90" zoomScalePageLayoutView="0" workbookViewId="0" topLeftCell="A1">
      <pane xSplit="2" topLeftCell="K1" activePane="topRight" state="frozen"/>
      <selection pane="topLeft" activeCell="B20" sqref="B20"/>
      <selection pane="topRight" activeCell="U27" sqref="U27"/>
    </sheetView>
  </sheetViews>
  <sheetFormatPr defaultColWidth="9.140625" defaultRowHeight="12.75"/>
  <cols>
    <col min="1" max="1" width="4.421875" style="119" customWidth="1"/>
    <col min="2" max="2" width="50.28125" style="31" customWidth="1"/>
    <col min="3" max="3" width="17.7109375" style="119" hidden="1" customWidth="1"/>
    <col min="4" max="4" width="19.7109375" style="119" hidden="1" customWidth="1"/>
    <col min="5" max="5" width="18.421875" style="119" hidden="1" customWidth="1"/>
    <col min="6" max="6" width="17.421875" style="119" hidden="1" customWidth="1"/>
    <col min="7" max="7" width="17.28125" style="119" hidden="1" customWidth="1"/>
    <col min="8" max="9" width="9.8515625" style="119" hidden="1" customWidth="1"/>
    <col min="10" max="10" width="14.00390625" style="119" hidden="1" customWidth="1"/>
    <col min="11" max="11" width="15.8515625" style="119" customWidth="1"/>
    <col min="12" max="12" width="18.7109375" style="119" customWidth="1"/>
    <col min="13" max="13" width="15.8515625" style="119" customWidth="1"/>
    <col min="14" max="14" width="16.00390625" style="119" customWidth="1"/>
    <col min="15" max="15" width="17.7109375" style="119" customWidth="1"/>
    <col min="16" max="16" width="12.00390625" style="53" customWidth="1"/>
    <col min="17" max="17" width="14.00390625" style="119" customWidth="1"/>
    <col min="18" max="18" width="13.421875" style="119" customWidth="1"/>
    <col min="19" max="19" width="16.421875" style="119" customWidth="1"/>
    <col min="20" max="23" width="17.7109375" style="119" customWidth="1"/>
    <col min="24" max="26" width="13.421875" style="119" customWidth="1"/>
    <col min="27" max="27" width="11.140625" style="119" customWidth="1"/>
    <col min="28" max="28" width="8.8515625" style="119" customWidth="1"/>
    <col min="29" max="29" width="14.421875" style="119" customWidth="1"/>
    <col min="30" max="16384" width="9.140625" style="119" customWidth="1"/>
  </cols>
  <sheetData>
    <row r="2" spans="3:16" ht="21">
      <c r="C2" s="119" t="s">
        <v>188</v>
      </c>
      <c r="P2" s="52" t="s">
        <v>386</v>
      </c>
    </row>
    <row r="4" spans="2:4" ht="21">
      <c r="B4" s="52" t="s">
        <v>123</v>
      </c>
      <c r="C4" s="31"/>
      <c r="D4" s="31"/>
    </row>
    <row r="5" spans="2:10" ht="21.75" thickBot="1">
      <c r="B5" s="57"/>
      <c r="C5" s="120"/>
      <c r="D5" s="120"/>
      <c r="E5" s="120"/>
      <c r="F5" s="120"/>
      <c r="G5" s="120"/>
      <c r="H5" s="120"/>
      <c r="I5" s="120"/>
      <c r="J5" s="120"/>
    </row>
    <row r="6" spans="1:29" ht="36" customHeight="1" thickBot="1">
      <c r="A6" s="98"/>
      <c r="B6" s="621"/>
      <c r="C6" s="622" t="s">
        <v>198</v>
      </c>
      <c r="D6" s="623"/>
      <c r="E6" s="623"/>
      <c r="F6" s="623"/>
      <c r="G6" s="623"/>
      <c r="H6" s="623"/>
      <c r="I6" s="623"/>
      <c r="J6" s="624"/>
      <c r="K6" s="623"/>
      <c r="L6" s="622" t="s">
        <v>214</v>
      </c>
      <c r="M6" s="623"/>
      <c r="N6" s="623"/>
      <c r="O6" s="623"/>
      <c r="P6" s="625"/>
      <c r="Q6" s="623"/>
      <c r="R6" s="623"/>
      <c r="S6" s="622"/>
      <c r="T6" s="622" t="s">
        <v>387</v>
      </c>
      <c r="U6" s="623"/>
      <c r="V6" s="623"/>
      <c r="W6" s="623"/>
      <c r="X6" s="623"/>
      <c r="Y6" s="623"/>
      <c r="Z6" s="623"/>
      <c r="AA6" s="626"/>
      <c r="AB6" s="627" t="s">
        <v>72</v>
      </c>
      <c r="AC6" s="628"/>
    </row>
    <row r="7" spans="1:29" ht="29.25" customHeight="1">
      <c r="A7" s="98"/>
      <c r="B7" s="629" t="s">
        <v>28</v>
      </c>
      <c r="C7" s="630" t="s">
        <v>73</v>
      </c>
      <c r="D7" s="630" t="s">
        <v>74</v>
      </c>
      <c r="E7" s="631" t="s">
        <v>5</v>
      </c>
      <c r="F7" s="632" t="s">
        <v>75</v>
      </c>
      <c r="G7" s="633" t="s">
        <v>7</v>
      </c>
      <c r="H7" s="634" t="s">
        <v>76</v>
      </c>
      <c r="I7" s="630" t="s">
        <v>9</v>
      </c>
      <c r="J7" s="635" t="s">
        <v>10</v>
      </c>
      <c r="K7" s="632" t="s">
        <v>73</v>
      </c>
      <c r="L7" s="630" t="s">
        <v>74</v>
      </c>
      <c r="M7" s="630" t="s">
        <v>5</v>
      </c>
      <c r="N7" s="631" t="s">
        <v>75</v>
      </c>
      <c r="O7" s="636" t="s">
        <v>7</v>
      </c>
      <c r="P7" s="637" t="s">
        <v>76</v>
      </c>
      <c r="Q7" s="630" t="s">
        <v>9</v>
      </c>
      <c r="R7" s="638" t="s">
        <v>10</v>
      </c>
      <c r="S7" s="632" t="s">
        <v>73</v>
      </c>
      <c r="T7" s="630" t="s">
        <v>74</v>
      </c>
      <c r="U7" s="630" t="s">
        <v>5</v>
      </c>
      <c r="V7" s="631" t="s">
        <v>75</v>
      </c>
      <c r="W7" s="636" t="s">
        <v>7</v>
      </c>
      <c r="X7" s="637" t="s">
        <v>76</v>
      </c>
      <c r="Y7" s="630" t="s">
        <v>9</v>
      </c>
      <c r="Z7" s="638" t="s">
        <v>10</v>
      </c>
      <c r="AA7" s="639" t="s">
        <v>7</v>
      </c>
      <c r="AB7" s="634" t="s">
        <v>9</v>
      </c>
      <c r="AC7" s="640" t="s">
        <v>10</v>
      </c>
    </row>
    <row r="8" spans="1:29" ht="24.75" customHeight="1">
      <c r="A8" s="98"/>
      <c r="B8" s="641"/>
      <c r="C8" s="642" t="s">
        <v>77</v>
      </c>
      <c r="D8" s="642" t="s">
        <v>77</v>
      </c>
      <c r="E8" s="643"/>
      <c r="F8" s="117" t="s">
        <v>78</v>
      </c>
      <c r="G8" s="644"/>
      <c r="H8" s="642"/>
      <c r="I8" s="642"/>
      <c r="J8" s="645"/>
      <c r="K8" s="117" t="s">
        <v>77</v>
      </c>
      <c r="L8" s="642" t="s">
        <v>77</v>
      </c>
      <c r="M8" s="642"/>
      <c r="N8" s="643" t="s">
        <v>78</v>
      </c>
      <c r="O8" s="646"/>
      <c r="P8" s="647"/>
      <c r="Q8" s="642"/>
      <c r="R8" s="648"/>
      <c r="S8" s="117" t="s">
        <v>77</v>
      </c>
      <c r="T8" s="642" t="s">
        <v>77</v>
      </c>
      <c r="U8" s="642"/>
      <c r="V8" s="643" t="s">
        <v>78</v>
      </c>
      <c r="W8" s="646"/>
      <c r="X8" s="647"/>
      <c r="Y8" s="642"/>
      <c r="Z8" s="648"/>
      <c r="AA8" s="649" t="s">
        <v>79</v>
      </c>
      <c r="AB8" s="650" t="s">
        <v>79</v>
      </c>
      <c r="AC8" s="651" t="s">
        <v>79</v>
      </c>
    </row>
    <row r="9" spans="1:29" ht="21" customHeight="1" thickBot="1">
      <c r="A9" s="98"/>
      <c r="B9" s="652"/>
      <c r="C9" s="653"/>
      <c r="D9" s="653"/>
      <c r="E9" s="654"/>
      <c r="F9" s="655"/>
      <c r="G9" s="656"/>
      <c r="H9" s="653"/>
      <c r="I9" s="653"/>
      <c r="J9" s="657"/>
      <c r="K9" s="655"/>
      <c r="L9" s="653"/>
      <c r="M9" s="653"/>
      <c r="N9" s="654"/>
      <c r="O9" s="658"/>
      <c r="P9" s="659"/>
      <c r="Q9" s="653"/>
      <c r="R9" s="660"/>
      <c r="S9" s="655"/>
      <c r="T9" s="653"/>
      <c r="U9" s="653"/>
      <c r="V9" s="654"/>
      <c r="W9" s="658"/>
      <c r="X9" s="659"/>
      <c r="Y9" s="653"/>
      <c r="Z9" s="660"/>
      <c r="AA9" s="661" t="s">
        <v>80</v>
      </c>
      <c r="AB9" s="662" t="s">
        <v>80</v>
      </c>
      <c r="AC9" s="663" t="s">
        <v>80</v>
      </c>
    </row>
    <row r="10" spans="1:29" ht="31.5" customHeight="1">
      <c r="A10" s="116"/>
      <c r="B10" s="664" t="s">
        <v>124</v>
      </c>
      <c r="C10" s="665"/>
      <c r="D10" s="665"/>
      <c r="E10" s="665"/>
      <c r="F10" s="665"/>
      <c r="G10" s="665"/>
      <c r="H10" s="665"/>
      <c r="I10" s="665"/>
      <c r="J10" s="665"/>
      <c r="K10" s="665"/>
      <c r="L10" s="665"/>
      <c r="M10" s="665"/>
      <c r="N10" s="665"/>
      <c r="O10" s="665"/>
      <c r="P10" s="666"/>
      <c r="Q10" s="665"/>
      <c r="R10" s="667"/>
      <c r="S10" s="116"/>
      <c r="T10" s="116"/>
      <c r="U10" s="116"/>
      <c r="V10" s="116"/>
      <c r="W10" s="116"/>
      <c r="X10" s="116"/>
      <c r="Y10" s="116"/>
      <c r="Z10" s="116"/>
      <c r="AA10" s="669"/>
      <c r="AB10" s="669"/>
      <c r="AC10" s="669"/>
    </row>
    <row r="11" spans="1:29" ht="18.75">
      <c r="A11" s="98">
        <v>1</v>
      </c>
      <c r="B11" s="387" t="s">
        <v>209</v>
      </c>
      <c r="C11" s="388">
        <v>28098795.43</v>
      </c>
      <c r="D11" s="388">
        <v>37378448.03</v>
      </c>
      <c r="E11" s="388">
        <v>3376652.23</v>
      </c>
      <c r="F11" s="388">
        <v>8474638.1</v>
      </c>
      <c r="G11" s="388">
        <f>SUM(C11:F11)</f>
        <v>77328533.78999999</v>
      </c>
      <c r="H11" s="389">
        <v>379</v>
      </c>
      <c r="I11" s="387" t="s">
        <v>12</v>
      </c>
      <c r="J11" s="388">
        <f>+G11/H11</f>
        <v>204033.0706860158</v>
      </c>
      <c r="K11" s="93">
        <v>5776597.168107446</v>
      </c>
      <c r="L11" s="93">
        <v>169755234.06850022</v>
      </c>
      <c r="M11" s="93">
        <v>6817061.395818</v>
      </c>
      <c r="N11" s="93">
        <v>3773492.1846702057</v>
      </c>
      <c r="O11" s="93">
        <v>186122384.81709588</v>
      </c>
      <c r="P11" s="83">
        <v>17703</v>
      </c>
      <c r="Q11" s="387" t="s">
        <v>12</v>
      </c>
      <c r="R11" s="673">
        <f>+O11/P11</f>
        <v>10513.607005428226</v>
      </c>
      <c r="S11" s="358">
        <f>+'ตาราง 3'!B5</f>
        <v>6220835.3311234</v>
      </c>
      <c r="T11" s="140">
        <f>+'ตาราง 3'!C5</f>
        <v>172268636.40414003</v>
      </c>
      <c r="U11" s="140">
        <f>+'ตาราง 3'!D5</f>
        <v>8013444.618759999</v>
      </c>
      <c r="V11" s="140">
        <f>+'ตาราง 3'!E5</f>
        <v>4842380.564002</v>
      </c>
      <c r="W11" s="140">
        <f>+'ตาราง 3'!F5</f>
        <v>191345296.91802543</v>
      </c>
      <c r="X11" s="140">
        <f>+'ตาราง 3'!G5</f>
        <v>15409</v>
      </c>
      <c r="Y11" s="140" t="str">
        <f>+'ตาราง 3'!H5</f>
        <v>ราย</v>
      </c>
      <c r="Z11" s="676">
        <f>+'ตาราง 3'!I5</f>
        <v>12417.762146669182</v>
      </c>
      <c r="AA11" s="670">
        <f>+(W11-O11)/O11*100</f>
        <v>2.806170846167784</v>
      </c>
      <c r="AB11" s="670">
        <f>+(X11-P11)/P11*100</f>
        <v>-12.958255662881998</v>
      </c>
      <c r="AC11" s="670">
        <f>+(Z11-R11)/R11*100</f>
        <v>18.11134028747537</v>
      </c>
    </row>
    <row r="12" spans="1:29" ht="18.75">
      <c r="A12" s="98">
        <v>2</v>
      </c>
      <c r="B12" s="387" t="s">
        <v>210</v>
      </c>
      <c r="C12" s="388">
        <v>18732530.29</v>
      </c>
      <c r="D12" s="388">
        <v>24918965.36</v>
      </c>
      <c r="E12" s="388">
        <v>2251101.49</v>
      </c>
      <c r="F12" s="388">
        <v>5649758.73</v>
      </c>
      <c r="G12" s="388">
        <f aca="true" t="shared" si="0" ref="G12:G86">SUM(C12:F12)</f>
        <v>51552355.870000005</v>
      </c>
      <c r="H12" s="389">
        <v>255</v>
      </c>
      <c r="I12" s="387" t="s">
        <v>12</v>
      </c>
      <c r="J12" s="388">
        <f aca="true" t="shared" si="1" ref="J12:J74">+G12/H12</f>
        <v>202166.1014509804</v>
      </c>
      <c r="K12" s="93">
        <v>330126.9947787349</v>
      </c>
      <c r="L12" s="93">
        <v>9701349.019176114</v>
      </c>
      <c r="M12" s="93">
        <v>389588.52873600007</v>
      </c>
      <c r="N12" s="93">
        <v>215651.4637412998</v>
      </c>
      <c r="O12" s="93">
        <v>10636716.006432151</v>
      </c>
      <c r="P12" s="83">
        <v>1012</v>
      </c>
      <c r="Q12" s="387" t="s">
        <v>12</v>
      </c>
      <c r="R12" s="673">
        <f aca="true" t="shared" si="2" ref="R12:R86">+O12/P12</f>
        <v>10510.588939162206</v>
      </c>
      <c r="S12" s="358">
        <f>+'ตาราง 3'!B6</f>
        <v>331051.07874540007</v>
      </c>
      <c r="T12" s="140">
        <f>+'ตาราง 3'!C6</f>
        <v>9167533.760340001</v>
      </c>
      <c r="U12" s="140">
        <f>+'ตาราง 3'!D6</f>
        <v>426447.46956</v>
      </c>
      <c r="V12" s="140">
        <f>+'ตาราง 3'!E6</f>
        <v>257694.54166200003</v>
      </c>
      <c r="W12" s="140">
        <f>+'ตาราง 3'!F6</f>
        <v>10182726.850307401</v>
      </c>
      <c r="X12" s="140">
        <f>+'ตาราง 3'!G6</f>
        <v>820</v>
      </c>
      <c r="Y12" s="140" t="str">
        <f>+'ตาราง 3'!H6</f>
        <v>ราย</v>
      </c>
      <c r="Z12" s="676">
        <f>+'ตาราง 3'!I6</f>
        <v>12417.959573545611</v>
      </c>
      <c r="AA12" s="670">
        <f aca="true" t="shared" si="3" ref="AA12:AA75">+(W12-O12)/O12*100</f>
        <v>-4.268132719254866</v>
      </c>
      <c r="AB12" s="670">
        <f aca="true" t="shared" si="4" ref="AB12:AB75">+(X12-P12)/P12*100</f>
        <v>-18.972332015810274</v>
      </c>
      <c r="AC12" s="670">
        <f aca="true" t="shared" si="5" ref="AC12:AC75">+(Z12-R12)/R12*100</f>
        <v>18.147133765992766</v>
      </c>
    </row>
    <row r="13" spans="1:29" ht="18.75">
      <c r="A13" s="98">
        <v>3</v>
      </c>
      <c r="B13" s="387" t="s">
        <v>148</v>
      </c>
      <c r="C13" s="388">
        <v>9366265.14</v>
      </c>
      <c r="D13" s="388">
        <v>12459482.68</v>
      </c>
      <c r="E13" s="388">
        <v>1125550.74</v>
      </c>
      <c r="F13" s="388">
        <v>2824879.37</v>
      </c>
      <c r="G13" s="388">
        <f t="shared" si="0"/>
        <v>25776177.93</v>
      </c>
      <c r="H13" s="389">
        <v>194</v>
      </c>
      <c r="I13" s="387" t="s">
        <v>12</v>
      </c>
      <c r="J13" s="388">
        <f t="shared" si="1"/>
        <v>132866.89654639174</v>
      </c>
      <c r="K13" s="93">
        <v>96912.28066421195</v>
      </c>
      <c r="L13" s="93">
        <v>2847933.897674806</v>
      </c>
      <c r="M13" s="93">
        <v>114367.84461000001</v>
      </c>
      <c r="N13" s="93">
        <v>63306.77439375278</v>
      </c>
      <c r="O13" s="93">
        <v>3122520.7973427707</v>
      </c>
      <c r="P13" s="83">
        <v>296</v>
      </c>
      <c r="Q13" s="387" t="s">
        <v>12</v>
      </c>
      <c r="R13" s="673">
        <f t="shared" si="2"/>
        <v>10549.05674777963</v>
      </c>
      <c r="S13" s="358">
        <f>+'ตาราง 3'!B7</f>
        <v>47862.8065656</v>
      </c>
      <c r="T13" s="140">
        <f>+'ตาราง 3'!C7</f>
        <v>1325426.56776</v>
      </c>
      <c r="U13" s="140">
        <f>+'ตาราง 3'!D7</f>
        <v>61655.055839999986</v>
      </c>
      <c r="V13" s="140">
        <f>+'ตาราง 3'!E7</f>
        <v>37257.042168</v>
      </c>
      <c r="W13" s="140">
        <f>+'ตาราง 3'!F7</f>
        <v>1472201.4723336</v>
      </c>
      <c r="X13" s="140">
        <f>+'ตาราง 3'!G7</f>
        <v>118</v>
      </c>
      <c r="Y13" s="140" t="str">
        <f>+'ตาราง 3'!H7</f>
        <v>ราย</v>
      </c>
      <c r="Z13" s="676">
        <f>+'ตาราง 3'!I7</f>
        <v>12476.283663844068</v>
      </c>
      <c r="AA13" s="670">
        <f t="shared" si="3"/>
        <v>-52.85214838003876</v>
      </c>
      <c r="AB13" s="670">
        <f t="shared" si="4"/>
        <v>-60.13513513513513</v>
      </c>
      <c r="AC13" s="670">
        <f t="shared" si="5"/>
        <v>18.269187114479035</v>
      </c>
    </row>
    <row r="14" spans="1:29" ht="18.75">
      <c r="A14" s="98">
        <v>4</v>
      </c>
      <c r="B14" s="387" t="s">
        <v>211</v>
      </c>
      <c r="C14" s="388">
        <v>6244176.76</v>
      </c>
      <c r="D14" s="388">
        <v>8306321.76</v>
      </c>
      <c r="E14" s="388">
        <v>750367.16</v>
      </c>
      <c r="F14" s="388">
        <v>1883252.91</v>
      </c>
      <c r="G14" s="388">
        <f t="shared" si="0"/>
        <v>17184118.59</v>
      </c>
      <c r="H14" s="389">
        <v>102</v>
      </c>
      <c r="I14" s="387" t="s">
        <v>12</v>
      </c>
      <c r="J14" s="388">
        <f t="shared" si="1"/>
        <v>168471.75088235294</v>
      </c>
      <c r="K14" s="93">
        <v>48768.76059231311</v>
      </c>
      <c r="L14" s="93">
        <v>1433153.8323782894</v>
      </c>
      <c r="M14" s="93">
        <v>57552.850836000005</v>
      </c>
      <c r="N14" s="93">
        <v>31857.602598146557</v>
      </c>
      <c r="O14" s="93">
        <v>1571333.046404749</v>
      </c>
      <c r="P14" s="83">
        <v>150</v>
      </c>
      <c r="Q14" s="387" t="s">
        <v>12</v>
      </c>
      <c r="R14" s="673">
        <f t="shared" si="2"/>
        <v>10475.553642698325</v>
      </c>
      <c r="S14" s="358">
        <f>+'ตาราง 3'!B8</f>
        <v>47862.8065656</v>
      </c>
      <c r="T14" s="140">
        <f>+'ตาราง 3'!C8</f>
        <v>1325426.56776</v>
      </c>
      <c r="U14" s="140">
        <f>+'ตาราง 3'!D8</f>
        <v>61655.055839999986</v>
      </c>
      <c r="V14" s="140">
        <f>+'ตาราง 3'!E8</f>
        <v>37257.042168</v>
      </c>
      <c r="W14" s="140">
        <f>+'ตาราง 3'!F8</f>
        <v>1472201.4723336</v>
      </c>
      <c r="X14" s="140">
        <f>+'ตาราง 3'!G8</f>
        <v>119</v>
      </c>
      <c r="Y14" s="140" t="str">
        <f>+'ตาราง 3'!H8</f>
        <v>ราย</v>
      </c>
      <c r="Z14" s="676">
        <f>+'ตาราง 3'!I8</f>
        <v>12371.440943979833</v>
      </c>
      <c r="AA14" s="670">
        <f t="shared" si="3"/>
        <v>-6.308756396230864</v>
      </c>
      <c r="AB14" s="670">
        <f t="shared" si="4"/>
        <v>-20.666666666666668</v>
      </c>
      <c r="AC14" s="670">
        <f t="shared" si="5"/>
        <v>18.09820622323842</v>
      </c>
    </row>
    <row r="15" spans="1:29" ht="18.75">
      <c r="A15" s="98">
        <v>5</v>
      </c>
      <c r="B15" s="387" t="s">
        <v>30</v>
      </c>
      <c r="C15" s="388">
        <v>1571088.13</v>
      </c>
      <c r="D15" s="388">
        <v>727355.87</v>
      </c>
      <c r="E15" s="388">
        <v>160685.56</v>
      </c>
      <c r="F15" s="388">
        <v>1559608.62</v>
      </c>
      <c r="G15" s="388">
        <f t="shared" si="0"/>
        <v>4018738.18</v>
      </c>
      <c r="H15" s="389">
        <v>736</v>
      </c>
      <c r="I15" s="387" t="s">
        <v>12</v>
      </c>
      <c r="J15" s="388">
        <f t="shared" si="1"/>
        <v>5460.242092391304</v>
      </c>
      <c r="K15" s="93">
        <v>1268687.9878235362</v>
      </c>
      <c r="L15" s="93">
        <v>1922121.2962990375</v>
      </c>
      <c r="M15" s="93">
        <v>157162.073024</v>
      </c>
      <c r="N15" s="93">
        <v>626017.873128462</v>
      </c>
      <c r="O15" s="93">
        <v>3973989.230275036</v>
      </c>
      <c r="P15" s="83">
        <v>926</v>
      </c>
      <c r="Q15" s="387" t="s">
        <v>12</v>
      </c>
      <c r="R15" s="673">
        <f t="shared" si="2"/>
        <v>4291.56504349356</v>
      </c>
      <c r="S15" s="358">
        <f>+'ตาราง 3'!B9</f>
        <v>1494824.425968</v>
      </c>
      <c r="T15" s="140">
        <f>+'ตาราง 3'!C9</f>
        <v>4259418.947928</v>
      </c>
      <c r="U15" s="140">
        <f>+'ตาราง 3'!D9</f>
        <v>1087021.462938</v>
      </c>
      <c r="V15" s="140">
        <f>+'ตาราง 3'!E9</f>
        <v>3984790.103415</v>
      </c>
      <c r="W15" s="140">
        <f>+'ตาราง 3'!F9</f>
        <v>10826054.940249</v>
      </c>
      <c r="X15" s="140">
        <f>+'ตาราง 3'!G9</f>
        <v>900</v>
      </c>
      <c r="Y15" s="140" t="str">
        <f>+'ตาราง 3'!H9</f>
        <v>ราย</v>
      </c>
      <c r="Z15" s="676">
        <f>+'ตาราง 3'!I9</f>
        <v>12028.94993361</v>
      </c>
      <c r="AA15" s="670">
        <f t="shared" si="3"/>
        <v>172.42285554708812</v>
      </c>
      <c r="AB15" s="670">
        <f t="shared" si="4"/>
        <v>-2.8077753779697625</v>
      </c>
      <c r="AC15" s="670">
        <f t="shared" si="5"/>
        <v>180.29284915178175</v>
      </c>
    </row>
    <row r="16" spans="1:29" ht="18.75">
      <c r="A16" s="98">
        <v>6</v>
      </c>
      <c r="B16" s="387" t="s">
        <v>31</v>
      </c>
      <c r="C16" s="388">
        <v>392772.03</v>
      </c>
      <c r="D16" s="388">
        <v>181838.97</v>
      </c>
      <c r="E16" s="388">
        <v>40171.39</v>
      </c>
      <c r="F16" s="388">
        <v>389902.16</v>
      </c>
      <c r="G16" s="388">
        <f t="shared" si="0"/>
        <v>1004684.55</v>
      </c>
      <c r="H16" s="389">
        <v>194</v>
      </c>
      <c r="I16" s="387" t="s">
        <v>12</v>
      </c>
      <c r="J16" s="388">
        <f t="shared" si="1"/>
        <v>5178.786340206186</v>
      </c>
      <c r="K16" s="93">
        <v>350775.8720482231</v>
      </c>
      <c r="L16" s="93">
        <v>531441.757439841</v>
      </c>
      <c r="M16" s="93">
        <v>43453.286975999996</v>
      </c>
      <c r="N16" s="93">
        <v>173085.8709722043</v>
      </c>
      <c r="O16" s="93">
        <v>1098756.7874362685</v>
      </c>
      <c r="P16" s="83">
        <v>256</v>
      </c>
      <c r="Q16" s="387" t="s">
        <v>12</v>
      </c>
      <c r="R16" s="673">
        <f t="shared" si="2"/>
        <v>4292.018700922924</v>
      </c>
      <c r="S16" s="358">
        <f>+'ตาราง 3'!B10</f>
        <v>459961.014032</v>
      </c>
      <c r="T16" s="140">
        <f>+'ตาราง 3'!C10</f>
        <v>1310633.292072</v>
      </c>
      <c r="U16" s="140">
        <f>+'ตาราง 3'!D10</f>
        <v>334479.07706200005</v>
      </c>
      <c r="V16" s="140">
        <f>+'ตาราง 3'!E10</f>
        <v>1226129.3465850002</v>
      </c>
      <c r="W16" s="140">
        <f>+'ตาราง 3'!F10</f>
        <v>3331202.729751</v>
      </c>
      <c r="X16" s="140">
        <f>+'ตาราง 3'!G10</f>
        <v>277</v>
      </c>
      <c r="Y16" s="140" t="str">
        <f>+'ตาราง 3'!H10</f>
        <v>ราย</v>
      </c>
      <c r="Z16" s="676">
        <f>+'ตาราง 3'!I10</f>
        <v>12026.002634480144</v>
      </c>
      <c r="AA16" s="670">
        <f t="shared" si="3"/>
        <v>203.1792629489646</v>
      </c>
      <c r="AB16" s="670">
        <f t="shared" si="4"/>
        <v>8.203125</v>
      </c>
      <c r="AC16" s="670">
        <f t="shared" si="5"/>
        <v>180.19455348351957</v>
      </c>
    </row>
    <row r="17" spans="1:29" ht="18.75">
      <c r="A17" s="98">
        <v>7</v>
      </c>
      <c r="B17" s="387" t="s">
        <v>32</v>
      </c>
      <c r="C17" s="388">
        <v>11578166.34</v>
      </c>
      <c r="D17" s="388">
        <v>11865114</v>
      </c>
      <c r="E17" s="388">
        <v>1312883.09</v>
      </c>
      <c r="F17" s="388">
        <v>4656498.02</v>
      </c>
      <c r="G17" s="388">
        <f t="shared" si="0"/>
        <v>29412661.45</v>
      </c>
      <c r="H17" s="389">
        <v>828</v>
      </c>
      <c r="I17" s="387" t="s">
        <v>12</v>
      </c>
      <c r="J17" s="388">
        <f t="shared" si="1"/>
        <v>35522.53798309179</v>
      </c>
      <c r="K17" s="93">
        <v>3645612.9524070136</v>
      </c>
      <c r="L17" s="93">
        <v>18136128.573755156</v>
      </c>
      <c r="M17" s="93">
        <v>2116904.869444</v>
      </c>
      <c r="N17" s="93">
        <v>1182389.415493306</v>
      </c>
      <c r="O17" s="93">
        <v>25081035.811099477</v>
      </c>
      <c r="P17" s="83">
        <v>790</v>
      </c>
      <c r="Q17" s="387" t="s">
        <v>12</v>
      </c>
      <c r="R17" s="673">
        <f t="shared" si="2"/>
        <v>31748.146596328454</v>
      </c>
      <c r="S17" s="358">
        <f>+'ตาราง 3'!B11</f>
        <v>7601091.540219001</v>
      </c>
      <c r="T17" s="140">
        <f>+'ตาราง 3'!C11</f>
        <v>40639785.079446</v>
      </c>
      <c r="U17" s="140">
        <f>+'ตาราง 3'!D11</f>
        <v>4843840.817736001</v>
      </c>
      <c r="V17" s="140">
        <f>+'ตาราง 3'!E11</f>
        <v>2426628.188736</v>
      </c>
      <c r="W17" s="140">
        <f>+'ตาราง 3'!F11</f>
        <v>55511345.626137</v>
      </c>
      <c r="X17" s="140">
        <f>+'ตาราง 3'!G11</f>
        <v>180</v>
      </c>
      <c r="Y17" s="140" t="str">
        <f>+'ตาราง 3'!H11</f>
        <v>ราย</v>
      </c>
      <c r="Z17" s="676">
        <f>+'ตาราง 3'!I11</f>
        <v>308396.36458965</v>
      </c>
      <c r="AA17" s="670">
        <f t="shared" si="3"/>
        <v>121.32796286495775</v>
      </c>
      <c r="AB17" s="670">
        <f t="shared" si="4"/>
        <v>-77.21518987341773</v>
      </c>
      <c r="AC17" s="670">
        <f t="shared" si="5"/>
        <v>871.3838370184255</v>
      </c>
    </row>
    <row r="18" spans="1:29" ht="18.75">
      <c r="A18" s="98">
        <v>8</v>
      </c>
      <c r="B18" s="387" t="s">
        <v>53</v>
      </c>
      <c r="C18" s="388">
        <v>6616095.05</v>
      </c>
      <c r="D18" s="388">
        <v>6780065.14</v>
      </c>
      <c r="E18" s="388">
        <v>750218.91</v>
      </c>
      <c r="F18" s="388">
        <v>2660856.01</v>
      </c>
      <c r="G18" s="388">
        <f t="shared" si="0"/>
        <v>16807235.11</v>
      </c>
      <c r="H18" s="389">
        <v>514</v>
      </c>
      <c r="I18" s="387" t="s">
        <v>12</v>
      </c>
      <c r="J18" s="388">
        <f t="shared" si="1"/>
        <v>32698.9009922179</v>
      </c>
      <c r="K18" s="93">
        <v>1306165.7844620587</v>
      </c>
      <c r="L18" s="93">
        <v>6497889.631976195</v>
      </c>
      <c r="M18" s="93">
        <v>758453.7210959999</v>
      </c>
      <c r="N18" s="93">
        <v>423631.53153923317</v>
      </c>
      <c r="O18" s="93">
        <v>8986140.669073487</v>
      </c>
      <c r="P18" s="83">
        <v>283</v>
      </c>
      <c r="Q18" s="387" t="s">
        <v>12</v>
      </c>
      <c r="R18" s="673">
        <f t="shared" si="2"/>
        <v>31753.147240542356</v>
      </c>
      <c r="S18" s="358">
        <f>+'ตาราง 3'!B12</f>
        <v>549091.871028</v>
      </c>
      <c r="T18" s="140">
        <f>+'ตาราง 3'!C12</f>
        <v>2935759.3589520003</v>
      </c>
      <c r="U18" s="140">
        <f>+'ตาราง 3'!D12</f>
        <v>349912.06243199995</v>
      </c>
      <c r="V18" s="140">
        <f>+'ตาราง 3'!E12</f>
        <v>175296.114432</v>
      </c>
      <c r="W18" s="140">
        <f>+'ตาราง 3'!F12</f>
        <v>4010059.4068440003</v>
      </c>
      <c r="X18" s="140">
        <f>+'ตาราง 3'!G12</f>
        <v>13</v>
      </c>
      <c r="Y18" s="140" t="str">
        <f>+'ตาราง 3'!H12</f>
        <v>ราย</v>
      </c>
      <c r="Z18" s="676">
        <f>+'ตาราง 3'!I12</f>
        <v>308466.10821876925</v>
      </c>
      <c r="AA18" s="670">
        <f t="shared" si="3"/>
        <v>-55.37506528642561</v>
      </c>
      <c r="AB18" s="670">
        <f t="shared" si="4"/>
        <v>-95.40636042402826</v>
      </c>
      <c r="AC18" s="670">
        <f t="shared" si="5"/>
        <v>871.4505018416579</v>
      </c>
    </row>
    <row r="19" spans="1:29" ht="18.75">
      <c r="A19" s="98"/>
      <c r="B19" s="387" t="s">
        <v>306</v>
      </c>
      <c r="C19" s="388"/>
      <c r="D19" s="388"/>
      <c r="E19" s="388"/>
      <c r="F19" s="388"/>
      <c r="G19" s="388"/>
      <c r="H19" s="389"/>
      <c r="I19" s="387"/>
      <c r="J19" s="388"/>
      <c r="K19" s="93">
        <v>0</v>
      </c>
      <c r="L19" s="93">
        <v>0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674">
        <v>0</v>
      </c>
      <c r="S19" s="358">
        <f>+'ตาราง 3'!B13</f>
        <v>971552.0896290002</v>
      </c>
      <c r="T19" s="140">
        <f>+'ตาราง 3'!C13</f>
        <v>5194473.439386001</v>
      </c>
      <c r="U19" s="140">
        <f>+'ตาราง 3'!D13</f>
        <v>619127.3507760001</v>
      </c>
      <c r="V19" s="140">
        <f>+'ตาราง 3'!E13</f>
        <v>310165.411776</v>
      </c>
      <c r="W19" s="140">
        <f>+'ตาราง 3'!F13</f>
        <v>7095318.291567001</v>
      </c>
      <c r="X19" s="140">
        <f>+'ตาราง 3'!G13</f>
        <v>23</v>
      </c>
      <c r="Y19" s="140" t="str">
        <f>+'ตาราง 3'!H13</f>
        <v>ราย</v>
      </c>
      <c r="Z19" s="676">
        <f>+'ตาราง 3'!I13</f>
        <v>308492.0996333478</v>
      </c>
      <c r="AA19" s="671">
        <v>100</v>
      </c>
      <c r="AB19" s="671">
        <v>100</v>
      </c>
      <c r="AC19" s="671">
        <v>100</v>
      </c>
    </row>
    <row r="20" spans="1:29" ht="18.75">
      <c r="A20" s="98"/>
      <c r="B20" s="387" t="s">
        <v>307</v>
      </c>
      <c r="C20" s="388"/>
      <c r="D20" s="388"/>
      <c r="E20" s="388"/>
      <c r="F20" s="388"/>
      <c r="G20" s="388"/>
      <c r="H20" s="389"/>
      <c r="I20" s="387"/>
      <c r="J20" s="388"/>
      <c r="K20" s="93">
        <v>0</v>
      </c>
      <c r="L20" s="93">
        <v>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674">
        <v>0</v>
      </c>
      <c r="S20" s="358">
        <f>+'ตาราง 3'!B14</f>
        <v>1519579.8291240002</v>
      </c>
      <c r="T20" s="140">
        <f>+'ตาราง 3'!C14</f>
        <v>8124543.342215999</v>
      </c>
      <c r="U20" s="140">
        <f>+'ตาราง 3'!D14</f>
        <v>968361.289056</v>
      </c>
      <c r="V20" s="140">
        <f>+'ตาราง 3'!E14</f>
        <v>485121.8050559999</v>
      </c>
      <c r="W20" s="140">
        <f>+'ตาราง 3'!F14</f>
        <v>11097606.265452</v>
      </c>
      <c r="X20" s="140">
        <f>+'ตาราง 3'!G14</f>
        <v>36</v>
      </c>
      <c r="Y20" s="140" t="str">
        <f>+'ตาราง 3'!H14</f>
        <v>ราย</v>
      </c>
      <c r="Z20" s="676">
        <f>+'ตาราง 3'!I14</f>
        <v>308266.840707</v>
      </c>
      <c r="AA20" s="671">
        <v>100</v>
      </c>
      <c r="AB20" s="671">
        <v>100</v>
      </c>
      <c r="AC20" s="671">
        <v>100</v>
      </c>
    </row>
    <row r="21" spans="1:29" ht="18.75">
      <c r="A21" s="98">
        <v>9</v>
      </c>
      <c r="B21" s="387" t="s">
        <v>392</v>
      </c>
      <c r="C21" s="388">
        <v>14886213.87</v>
      </c>
      <c r="D21" s="388">
        <v>15255146.57</v>
      </c>
      <c r="E21" s="388">
        <v>1687992.55</v>
      </c>
      <c r="F21" s="388">
        <v>5986926.03</v>
      </c>
      <c r="G21" s="388">
        <f t="shared" si="0"/>
        <v>37816279.019999996</v>
      </c>
      <c r="H21" s="389">
        <v>1111</v>
      </c>
      <c r="I21" s="387" t="s">
        <v>12</v>
      </c>
      <c r="J21" s="388">
        <f t="shared" si="1"/>
        <v>34038.054923492346</v>
      </c>
      <c r="K21" s="93">
        <v>2713513.425466953</v>
      </c>
      <c r="L21" s="93">
        <v>13499136.911499841</v>
      </c>
      <c r="M21" s="93">
        <v>1575660.89946</v>
      </c>
      <c r="N21" s="93">
        <v>880079.5901695337</v>
      </c>
      <c r="O21" s="93">
        <v>18668390.826596327</v>
      </c>
      <c r="P21" s="83">
        <v>588</v>
      </c>
      <c r="Q21" s="387" t="s">
        <v>12</v>
      </c>
      <c r="R21" s="673">
        <f t="shared" si="2"/>
        <v>31748.96399081008</v>
      </c>
      <c r="S21" s="358">
        <v>0</v>
      </c>
      <c r="T21" s="140">
        <v>0</v>
      </c>
      <c r="U21" s="140">
        <v>0</v>
      </c>
      <c r="V21" s="140">
        <v>0</v>
      </c>
      <c r="W21" s="140">
        <v>0</v>
      </c>
      <c r="X21" s="140">
        <v>0</v>
      </c>
      <c r="Y21" s="140">
        <v>0</v>
      </c>
      <c r="Z21" s="676">
        <v>0</v>
      </c>
      <c r="AA21" s="670">
        <f t="shared" si="3"/>
        <v>-100</v>
      </c>
      <c r="AB21" s="670">
        <f t="shared" si="4"/>
        <v>-100</v>
      </c>
      <c r="AC21" s="670">
        <f t="shared" si="5"/>
        <v>-100</v>
      </c>
    </row>
    <row r="22" spans="1:29" ht="18.75">
      <c r="A22" s="98">
        <v>10</v>
      </c>
      <c r="B22" s="387" t="s">
        <v>152</v>
      </c>
      <c r="C22" s="388">
        <v>43010982.15</v>
      </c>
      <c r="D22" s="388">
        <v>56079287.81</v>
      </c>
      <c r="E22" s="388">
        <v>5050671.49</v>
      </c>
      <c r="F22" s="388">
        <v>18740124.89</v>
      </c>
      <c r="G22" s="388">
        <f t="shared" si="0"/>
        <v>122881066.34</v>
      </c>
      <c r="H22" s="389">
        <v>1973</v>
      </c>
      <c r="I22" s="387" t="s">
        <v>12</v>
      </c>
      <c r="J22" s="388">
        <f t="shared" si="1"/>
        <v>62281.33114039534</v>
      </c>
      <c r="K22" s="93">
        <v>11942096.8894612</v>
      </c>
      <c r="L22" s="93">
        <v>313405879.704548</v>
      </c>
      <c r="M22" s="93">
        <v>5196347.9888969995</v>
      </c>
      <c r="N22" s="93">
        <v>4182118.323681327</v>
      </c>
      <c r="O22" s="93">
        <v>334726442.9065876</v>
      </c>
      <c r="P22" s="83">
        <v>1800</v>
      </c>
      <c r="Q22" s="387" t="s">
        <v>12</v>
      </c>
      <c r="R22" s="673">
        <f t="shared" si="2"/>
        <v>185959.1349481042</v>
      </c>
      <c r="S22" s="358">
        <f>+'ตาราง 3'!B15</f>
        <v>9235150.225851001</v>
      </c>
      <c r="T22" s="140">
        <f>+'ตาราง 3'!C15</f>
        <v>321361146.602628</v>
      </c>
      <c r="U22" s="140">
        <f>+'ตาราง 3'!D15</f>
        <v>6581923.846640999</v>
      </c>
      <c r="V22" s="140">
        <f>+'ตาราง 3'!E15</f>
        <v>845252.6538059999</v>
      </c>
      <c r="W22" s="140">
        <f>+'ตาราง 3'!F15</f>
        <v>338023473.32892597</v>
      </c>
      <c r="X22" s="140">
        <f>+'ตาราง 3'!G15</f>
        <v>1162</v>
      </c>
      <c r="Y22" s="140" t="str">
        <f>+'ตาราง 3'!H15</f>
        <v>ราย</v>
      </c>
      <c r="Z22" s="676">
        <f>+'ตาราง 3'!I15</f>
        <v>290897.99770131323</v>
      </c>
      <c r="AA22" s="670">
        <f t="shared" si="3"/>
        <v>0.9849925191773604</v>
      </c>
      <c r="AB22" s="670">
        <f t="shared" si="4"/>
        <v>-35.44444444444444</v>
      </c>
      <c r="AC22" s="670">
        <f t="shared" si="5"/>
        <v>56.43114159597182</v>
      </c>
    </row>
    <row r="23" spans="1:29" ht="18.75">
      <c r="A23" s="98">
        <v>11</v>
      </c>
      <c r="B23" s="387" t="s">
        <v>154</v>
      </c>
      <c r="C23" s="388">
        <v>8064559.15</v>
      </c>
      <c r="D23" s="388">
        <v>10514866.46</v>
      </c>
      <c r="E23" s="388">
        <v>947000.9</v>
      </c>
      <c r="F23" s="388">
        <v>3513773.42</v>
      </c>
      <c r="G23" s="388">
        <f t="shared" si="0"/>
        <v>23040199.93</v>
      </c>
      <c r="H23" s="389">
        <v>277</v>
      </c>
      <c r="I23" s="387" t="s">
        <v>12</v>
      </c>
      <c r="J23" s="388">
        <f t="shared" si="1"/>
        <v>83177.61707581228</v>
      </c>
      <c r="K23" s="93">
        <v>1791811.4700392382</v>
      </c>
      <c r="L23" s="93">
        <v>47023923.45584825</v>
      </c>
      <c r="M23" s="93">
        <v>779668.4296739999</v>
      </c>
      <c r="N23" s="93">
        <v>627491.7755898031</v>
      </c>
      <c r="O23" s="93">
        <v>50222895.13115129</v>
      </c>
      <c r="P23" s="83">
        <v>270</v>
      </c>
      <c r="Q23" s="387" t="s">
        <v>12</v>
      </c>
      <c r="R23" s="673">
        <f t="shared" si="2"/>
        <v>186010.72270796774</v>
      </c>
      <c r="S23" s="358">
        <f>+'ตาราง 3'!B16</f>
        <v>1048668.629904</v>
      </c>
      <c r="T23" s="140">
        <f>+'ตาราง 3'!C16</f>
        <v>36491160.952511996</v>
      </c>
      <c r="U23" s="140">
        <f>+'ตาราง 3'!D16</f>
        <v>747389.798064</v>
      </c>
      <c r="V23" s="140">
        <f>+'ตาราง 3'!E16</f>
        <v>95980.024224</v>
      </c>
      <c r="W23" s="140">
        <f>+'ตาราง 3'!F16</f>
        <v>38383199.404704</v>
      </c>
      <c r="X23" s="140">
        <f>+'ตาราง 3'!G16</f>
        <v>132</v>
      </c>
      <c r="Y23" s="140" t="str">
        <f>+'ตาราง 3'!H16</f>
        <v>ราย</v>
      </c>
      <c r="Z23" s="676">
        <f>+'ตาราง 3'!I16</f>
        <v>290781.81367199996</v>
      </c>
      <c r="AA23" s="670">
        <f t="shared" si="3"/>
        <v>-23.574299521222926</v>
      </c>
      <c r="AB23" s="670">
        <f t="shared" si="4"/>
        <v>-51.11111111111111</v>
      </c>
      <c r="AC23" s="670">
        <f t="shared" si="5"/>
        <v>56.325296433862185</v>
      </c>
    </row>
    <row r="24" spans="1:29" ht="18.75">
      <c r="A24" s="98">
        <v>12</v>
      </c>
      <c r="B24" s="387" t="s">
        <v>308</v>
      </c>
      <c r="C24" s="388">
        <v>2688186.38</v>
      </c>
      <c r="D24" s="388">
        <v>3504955.49</v>
      </c>
      <c r="E24" s="388">
        <v>315666.97</v>
      </c>
      <c r="F24" s="388">
        <v>1171257.81</v>
      </c>
      <c r="G24" s="388">
        <f t="shared" si="0"/>
        <v>7680066.65</v>
      </c>
      <c r="H24" s="389">
        <v>38</v>
      </c>
      <c r="I24" s="387" t="s">
        <v>12</v>
      </c>
      <c r="J24" s="388">
        <f t="shared" si="1"/>
        <v>202107.01710526316</v>
      </c>
      <c r="K24" s="93">
        <v>464280.785026015</v>
      </c>
      <c r="L24" s="93">
        <v>12184487.297989205</v>
      </c>
      <c r="M24" s="93">
        <v>202021.85142899997</v>
      </c>
      <c r="N24" s="93">
        <v>162590.97513301557</v>
      </c>
      <c r="O24" s="93">
        <v>13013380.909577236</v>
      </c>
      <c r="P24" s="83">
        <v>70</v>
      </c>
      <c r="Q24" s="387" t="s">
        <v>12</v>
      </c>
      <c r="R24" s="673">
        <f t="shared" si="2"/>
        <v>185905.44156538908</v>
      </c>
      <c r="S24" s="358">
        <f>+'ตาราง 3'!B17</f>
        <v>119639.774245</v>
      </c>
      <c r="T24" s="140">
        <f>+'ตาราง 3'!C17</f>
        <v>4163178.0848599994</v>
      </c>
      <c r="U24" s="140">
        <f>+'ตาราง 3'!D17</f>
        <v>85267.685295</v>
      </c>
      <c r="V24" s="140">
        <f>+'ตาราง 3'!E17</f>
        <v>10950.10197</v>
      </c>
      <c r="W24" s="140">
        <f>+'ตาราง 3'!F17</f>
        <v>4379035.646369999</v>
      </c>
      <c r="X24" s="140">
        <f>+'ตาราง 3'!G17</f>
        <v>15</v>
      </c>
      <c r="Y24" s="140" t="str">
        <f>+'ตาราง 3'!H17</f>
        <v>ราย</v>
      </c>
      <c r="Z24" s="676">
        <f>+'ตาราง 3'!I17</f>
        <v>291935.7097579999</v>
      </c>
      <c r="AA24" s="670">
        <f t="shared" si="3"/>
        <v>-66.34974664310921</v>
      </c>
      <c r="AB24" s="670">
        <f t="shared" si="4"/>
        <v>-78.57142857142857</v>
      </c>
      <c r="AC24" s="670">
        <f t="shared" si="5"/>
        <v>57.03451566549036</v>
      </c>
    </row>
    <row r="25" spans="1:29" ht="18.75">
      <c r="A25" s="98">
        <v>13</v>
      </c>
      <c r="B25" s="387" t="s">
        <v>309</v>
      </c>
      <c r="C25" s="388">
        <v>6719025.31</v>
      </c>
      <c r="D25" s="388">
        <v>21133171.54</v>
      </c>
      <c r="E25" s="388">
        <v>864916.62</v>
      </c>
      <c r="F25" s="388">
        <v>10185818.82</v>
      </c>
      <c r="G25" s="388">
        <f t="shared" si="0"/>
        <v>38902932.29</v>
      </c>
      <c r="H25" s="389">
        <v>3781</v>
      </c>
      <c r="I25" s="387" t="s">
        <v>12</v>
      </c>
      <c r="J25" s="388">
        <f t="shared" si="1"/>
        <v>10289.059055805343</v>
      </c>
      <c r="K25" s="93">
        <v>6502667.637542356</v>
      </c>
      <c r="L25" s="93">
        <v>6309040.481738956</v>
      </c>
      <c r="M25" s="93">
        <v>1607437.5359999998</v>
      </c>
      <c r="N25" s="93">
        <v>2279825.22405822</v>
      </c>
      <c r="O25" s="93">
        <v>16698970.879339531</v>
      </c>
      <c r="P25" s="83">
        <v>3394</v>
      </c>
      <c r="Q25" s="387" t="s">
        <v>12</v>
      </c>
      <c r="R25" s="673">
        <f t="shared" si="2"/>
        <v>4920.144631508407</v>
      </c>
      <c r="S25" s="358">
        <f>+'ตาราง 3'!B18</f>
        <v>7442713.309735</v>
      </c>
      <c r="T25" s="140">
        <f>+'ตาราง 3'!C18</f>
        <v>10172356.444239</v>
      </c>
      <c r="U25" s="140">
        <f>+'ตาราง 3'!D18</f>
        <v>3272332.612813</v>
      </c>
      <c r="V25" s="140">
        <f>+'ตาราง 3'!E18</f>
        <v>4093399.731256</v>
      </c>
      <c r="W25" s="140">
        <f>+'ตาราง 3'!F18</f>
        <v>24980802.098043</v>
      </c>
      <c r="X25" s="140">
        <f>+'ตาราง 3'!G18</f>
        <v>70947</v>
      </c>
      <c r="Y25" s="140" t="str">
        <f>+'ตาราง 3'!H18</f>
        <v>ราย</v>
      </c>
      <c r="Z25" s="676">
        <f>+'ตาราง 3'!I18</f>
        <v>352.10512210583954</v>
      </c>
      <c r="AA25" s="670">
        <f t="shared" si="3"/>
        <v>49.59485993804563</v>
      </c>
      <c r="AB25" s="670">
        <f t="shared" si="4"/>
        <v>1990.3653506187388</v>
      </c>
      <c r="AC25" s="670">
        <f t="shared" si="5"/>
        <v>-92.84360220122447</v>
      </c>
    </row>
    <row r="26" spans="1:29" ht="18.75">
      <c r="A26" s="98">
        <v>14</v>
      </c>
      <c r="B26" s="387" t="s">
        <v>310</v>
      </c>
      <c r="C26" s="388">
        <v>419939.08</v>
      </c>
      <c r="D26" s="388">
        <v>1320823.22</v>
      </c>
      <c r="E26" s="388">
        <v>54057.29</v>
      </c>
      <c r="F26" s="388">
        <v>636613.68</v>
      </c>
      <c r="G26" s="388">
        <f t="shared" si="0"/>
        <v>2431433.27</v>
      </c>
      <c r="H26" s="389">
        <v>244</v>
      </c>
      <c r="I26" s="387" t="s">
        <v>12</v>
      </c>
      <c r="J26" s="388">
        <f t="shared" si="1"/>
        <v>9964.890450819672</v>
      </c>
      <c r="K26" s="93">
        <v>325477.8028324961</v>
      </c>
      <c r="L26" s="93">
        <v>315786.18936670094</v>
      </c>
      <c r="M26" s="93">
        <v>80457.0165</v>
      </c>
      <c r="N26" s="93">
        <v>114112.01465757513</v>
      </c>
      <c r="O26" s="93">
        <v>835833.0233567723</v>
      </c>
      <c r="P26" s="83">
        <v>170</v>
      </c>
      <c r="Q26" s="387" t="s">
        <v>12</v>
      </c>
      <c r="R26" s="673">
        <f t="shared" si="2"/>
        <v>4916.664843275131</v>
      </c>
      <c r="S26" s="358">
        <f>+'ตาราง 3'!B19</f>
        <v>372809.89615000004</v>
      </c>
      <c r="T26" s="140">
        <f>+'ตาราง 3'!C19</f>
        <v>509539.32951000007</v>
      </c>
      <c r="U26" s="140">
        <f>+'ตาราง 3'!D19</f>
        <v>163913.06917</v>
      </c>
      <c r="V26" s="140">
        <f>+'ตาราง 3'!E19</f>
        <v>205040.80504</v>
      </c>
      <c r="W26" s="140">
        <f>+'ตาราง 3'!F19</f>
        <v>1251303.09987</v>
      </c>
      <c r="X26" s="140">
        <f>+'ตาราง 3'!G19</f>
        <v>3552</v>
      </c>
      <c r="Y26" s="140" t="str">
        <f>+'ตาราง 3'!H19</f>
        <v>ราย</v>
      </c>
      <c r="Z26" s="676">
        <f>+'ตาราง 3'!I19</f>
        <v>352.28127811655406</v>
      </c>
      <c r="AA26" s="670">
        <f t="shared" si="3"/>
        <v>49.70730575404483</v>
      </c>
      <c r="AB26" s="670">
        <f t="shared" si="4"/>
        <v>1989.4117647058824</v>
      </c>
      <c r="AC26" s="670">
        <f t="shared" si="5"/>
        <v>-92.83495439803276</v>
      </c>
    </row>
    <row r="27" spans="1:29" ht="18.75">
      <c r="A27" s="98">
        <v>15</v>
      </c>
      <c r="B27" s="387" t="s">
        <v>311</v>
      </c>
      <c r="C27" s="388">
        <v>839878.16</v>
      </c>
      <c r="D27" s="388">
        <v>2641646.44</v>
      </c>
      <c r="E27" s="388">
        <v>108114.58</v>
      </c>
      <c r="F27" s="388">
        <v>1273227.35</v>
      </c>
      <c r="G27" s="388">
        <f t="shared" si="0"/>
        <v>4862866.53</v>
      </c>
      <c r="H27" s="389">
        <v>931</v>
      </c>
      <c r="I27" s="387" t="s">
        <v>12</v>
      </c>
      <c r="J27" s="388">
        <f t="shared" si="1"/>
        <v>5223.272320085929</v>
      </c>
      <c r="K27" s="93">
        <v>1772906.8678098137</v>
      </c>
      <c r="L27" s="93">
        <v>1720115.7775291991</v>
      </c>
      <c r="M27" s="93">
        <v>438256.60575000005</v>
      </c>
      <c r="N27" s="93">
        <v>621578.4078834582</v>
      </c>
      <c r="O27" s="93">
        <v>4552857.658972471</v>
      </c>
      <c r="P27" s="83">
        <v>925</v>
      </c>
      <c r="Q27" s="387" t="s">
        <v>12</v>
      </c>
      <c r="R27" s="673">
        <f t="shared" si="2"/>
        <v>4922.008279970239</v>
      </c>
      <c r="S27" s="358">
        <f>+'ตาราง 3'!B20</f>
        <v>13484.613265000002</v>
      </c>
      <c r="T27" s="140">
        <f>+'ตาราง 3'!C20</f>
        <v>18430.145961000002</v>
      </c>
      <c r="U27" s="140">
        <f>+'ตาราง 3'!D20</f>
        <v>5928.770587000001</v>
      </c>
      <c r="V27" s="140">
        <f>+'ตาราง 3'!E20</f>
        <v>7416.369544</v>
      </c>
      <c r="W27" s="140">
        <f>+'ตาราง 3'!F20</f>
        <v>45259.899357</v>
      </c>
      <c r="X27" s="140">
        <f>+'ตาราง 3'!G20</f>
        <v>130</v>
      </c>
      <c r="Y27" s="140" t="str">
        <f>+'ตาราง 3'!H20</f>
        <v>ราย</v>
      </c>
      <c r="Z27" s="676">
        <f>+'ตาราง 3'!I20</f>
        <v>348.1530719769231</v>
      </c>
      <c r="AA27" s="670">
        <f t="shared" si="3"/>
        <v>-99.0059012877812</v>
      </c>
      <c r="AB27" s="670">
        <f t="shared" si="4"/>
        <v>-85.94594594594595</v>
      </c>
      <c r="AC27" s="670">
        <f t="shared" si="5"/>
        <v>-92.92660531690474</v>
      </c>
    </row>
    <row r="28" spans="1:29" ht="18.75">
      <c r="A28" s="98">
        <v>16</v>
      </c>
      <c r="B28" s="387" t="s">
        <v>312</v>
      </c>
      <c r="C28" s="388">
        <v>419939.08</v>
      </c>
      <c r="D28" s="388">
        <v>1320823.22</v>
      </c>
      <c r="E28" s="388">
        <v>54057.29</v>
      </c>
      <c r="F28" s="388">
        <v>636613.68</v>
      </c>
      <c r="G28" s="388">
        <f t="shared" si="0"/>
        <v>2431433.27</v>
      </c>
      <c r="H28" s="389">
        <v>16</v>
      </c>
      <c r="I28" s="387" t="s">
        <v>12</v>
      </c>
      <c r="J28" s="388">
        <f t="shared" si="1"/>
        <v>151964.579375</v>
      </c>
      <c r="K28" s="93">
        <v>9471.576272903327</v>
      </c>
      <c r="L28" s="93">
        <v>9189.545193210874</v>
      </c>
      <c r="M28" s="93">
        <v>2341.34175</v>
      </c>
      <c r="N28" s="93">
        <v>3320.720003262768</v>
      </c>
      <c r="O28" s="93">
        <v>24323.183219376966</v>
      </c>
      <c r="P28" s="83">
        <v>5</v>
      </c>
      <c r="Q28" s="387" t="s">
        <v>12</v>
      </c>
      <c r="R28" s="673">
        <f t="shared" si="2"/>
        <v>4864.636643875393</v>
      </c>
      <c r="S28" s="358">
        <f>+'ตาราง 3'!B21</f>
        <v>103117.63085000002</v>
      </c>
      <c r="T28" s="140">
        <f>+'ตาราง 3'!C21</f>
        <v>140936.41029</v>
      </c>
      <c r="U28" s="140">
        <f>+'ตาราง 3'!D21</f>
        <v>45337.65743</v>
      </c>
      <c r="V28" s="140">
        <f>+'ตาราง 3'!E21</f>
        <v>56713.41416</v>
      </c>
      <c r="W28" s="140">
        <f>+'ตาราง 3'!F21</f>
        <v>346105.11273</v>
      </c>
      <c r="X28" s="140">
        <f>+'ตาราง 3'!G21</f>
        <v>982</v>
      </c>
      <c r="Y28" s="140" t="str">
        <f>+'ตาราง 3'!H21</f>
        <v>ราย</v>
      </c>
      <c r="Z28" s="676">
        <f>+'ตาราง 3'!I21</f>
        <v>352.44919829938897</v>
      </c>
      <c r="AA28" s="670">
        <f t="shared" si="3"/>
        <v>1322.9433278053702</v>
      </c>
      <c r="AB28" s="670">
        <f t="shared" si="4"/>
        <v>19540</v>
      </c>
      <c r="AC28" s="670">
        <f t="shared" si="5"/>
        <v>-92.75487103968754</v>
      </c>
    </row>
    <row r="29" spans="1:29" ht="18.75">
      <c r="A29" s="98">
        <v>17</v>
      </c>
      <c r="B29" s="387" t="s">
        <v>33</v>
      </c>
      <c r="C29" s="388">
        <v>9068327.47</v>
      </c>
      <c r="D29" s="388">
        <v>10056758.59</v>
      </c>
      <c r="E29" s="388">
        <v>1202725.2</v>
      </c>
      <c r="F29" s="388">
        <v>2272939.91</v>
      </c>
      <c r="G29" s="388">
        <f t="shared" si="0"/>
        <v>22600751.17</v>
      </c>
      <c r="H29" s="389">
        <v>62099</v>
      </c>
      <c r="I29" s="387" t="s">
        <v>12</v>
      </c>
      <c r="J29" s="388">
        <f t="shared" si="1"/>
        <v>363.9471033349974</v>
      </c>
      <c r="K29" s="93">
        <v>6724458.848732515</v>
      </c>
      <c r="L29" s="93">
        <v>18522801.412715368</v>
      </c>
      <c r="M29" s="93">
        <v>1084693.9488</v>
      </c>
      <c r="N29" s="93">
        <v>2155147.2821175368</v>
      </c>
      <c r="O29" s="93">
        <v>28487101.492365424</v>
      </c>
      <c r="P29" s="83">
        <v>61711</v>
      </c>
      <c r="Q29" s="387" t="s">
        <v>12</v>
      </c>
      <c r="R29" s="673">
        <f t="shared" si="2"/>
        <v>461.621129010475</v>
      </c>
      <c r="S29" s="358">
        <f>+'ตาราง 3'!B26</f>
        <v>7591794.2534232</v>
      </c>
      <c r="T29" s="140">
        <f>+'ตาราง 3'!C26</f>
        <v>19084957.029864885</v>
      </c>
      <c r="U29" s="140">
        <f>+'ตาราง 3'!D26</f>
        <v>3037824.7450439995</v>
      </c>
      <c r="V29" s="140">
        <f>+'ตาราง 3'!E26</f>
        <v>1927380.7496410003</v>
      </c>
      <c r="W29" s="140">
        <f>+'ตาราง 3'!F26</f>
        <v>31641956.777973086</v>
      </c>
      <c r="X29" s="140">
        <f>+'ตาราง 3'!G26</f>
        <v>61117</v>
      </c>
      <c r="Y29" s="140" t="str">
        <f>+'ตาราง 3'!H26</f>
        <v>ราย</v>
      </c>
      <c r="Z29" s="676">
        <f>+'ตาราง 3'!I26</f>
        <v>517.7275844359684</v>
      </c>
      <c r="AA29" s="670">
        <f t="shared" si="3"/>
        <v>11.074679838709343</v>
      </c>
      <c r="AB29" s="670">
        <f t="shared" si="4"/>
        <v>-0.962551246941388</v>
      </c>
      <c r="AC29" s="670">
        <f t="shared" si="5"/>
        <v>12.154221698162408</v>
      </c>
    </row>
    <row r="30" spans="1:29" ht="18.75">
      <c r="A30" s="98">
        <v>18</v>
      </c>
      <c r="B30" s="387" t="s">
        <v>34</v>
      </c>
      <c r="C30" s="388">
        <v>6045551.65</v>
      </c>
      <c r="D30" s="388">
        <v>6704505.732</v>
      </c>
      <c r="E30" s="388">
        <v>801816.8</v>
      </c>
      <c r="F30" s="388">
        <v>1515293.27</v>
      </c>
      <c r="G30" s="388">
        <f t="shared" si="0"/>
        <v>15067167.452</v>
      </c>
      <c r="H30" s="389">
        <v>38251</v>
      </c>
      <c r="I30" s="387" t="s">
        <v>12</v>
      </c>
      <c r="J30" s="388">
        <f t="shared" si="1"/>
        <v>393.9025764555175</v>
      </c>
      <c r="K30" s="93">
        <v>7191934.597574882</v>
      </c>
      <c r="L30" s="93">
        <v>19810482.794347987</v>
      </c>
      <c r="M30" s="93">
        <v>1160100.48</v>
      </c>
      <c r="N30" s="93">
        <v>2304970.355205922</v>
      </c>
      <c r="O30" s="93">
        <v>30467488.227128793</v>
      </c>
      <c r="P30" s="83">
        <v>65984</v>
      </c>
      <c r="Q30" s="387" t="s">
        <v>12</v>
      </c>
      <c r="R30" s="673">
        <f t="shared" si="2"/>
        <v>461.74054660415845</v>
      </c>
      <c r="S30" s="358">
        <f>+'ตาราง 3'!B25</f>
        <v>8200930.923288</v>
      </c>
      <c r="T30" s="140">
        <f>+'ตาราง 3'!C25</f>
        <v>20616261.327849876</v>
      </c>
      <c r="U30" s="140">
        <f>+'ตาราง 3'!D25</f>
        <v>3281568.23796</v>
      </c>
      <c r="V30" s="140">
        <f>+'ตาราง 3'!E25</f>
        <v>2082026.4436900006</v>
      </c>
      <c r="W30" s="140">
        <f>+'ตาราง 3'!F25</f>
        <v>34180786.93278787</v>
      </c>
      <c r="X30" s="140">
        <f>+'ตาราง 3'!G25</f>
        <v>66020</v>
      </c>
      <c r="Y30" s="140" t="str">
        <f>+'ตาราง 3'!H25</f>
        <v>ราย</v>
      </c>
      <c r="Z30" s="676">
        <f>+'ตาราง 3'!I25</f>
        <v>517.7338220658569</v>
      </c>
      <c r="AA30" s="670">
        <f t="shared" si="3"/>
        <v>12.187741496697104</v>
      </c>
      <c r="AB30" s="670">
        <f t="shared" si="4"/>
        <v>0.054558680892337535</v>
      </c>
      <c r="AC30" s="670">
        <f t="shared" si="5"/>
        <v>12.126566720964279</v>
      </c>
    </row>
    <row r="31" spans="1:29" ht="18.75">
      <c r="A31" s="98">
        <v>19</v>
      </c>
      <c r="B31" s="387" t="s">
        <v>206</v>
      </c>
      <c r="C31" s="388"/>
      <c r="D31" s="388"/>
      <c r="E31" s="388"/>
      <c r="F31" s="388"/>
      <c r="G31" s="388"/>
      <c r="H31" s="389"/>
      <c r="I31" s="387"/>
      <c r="J31" s="388"/>
      <c r="K31" s="93">
        <v>1407330.838298176</v>
      </c>
      <c r="L31" s="93">
        <v>3876551.2922576396</v>
      </c>
      <c r="M31" s="93">
        <v>227010.57119999998</v>
      </c>
      <c r="N31" s="93">
        <v>451040.789961886</v>
      </c>
      <c r="O31" s="93">
        <v>5961933.491717702</v>
      </c>
      <c r="P31" s="83">
        <v>12913</v>
      </c>
      <c r="Q31" s="387" t="s">
        <v>12</v>
      </c>
      <c r="R31" s="673">
        <f t="shared" si="2"/>
        <v>461.7001077764812</v>
      </c>
      <c r="S31" s="358">
        <v>0</v>
      </c>
      <c r="T31" s="140">
        <v>0</v>
      </c>
      <c r="U31" s="140">
        <v>0</v>
      </c>
      <c r="V31" s="140">
        <v>0</v>
      </c>
      <c r="W31" s="140">
        <v>0</v>
      </c>
      <c r="X31" s="140">
        <v>0</v>
      </c>
      <c r="Y31" s="140">
        <v>0</v>
      </c>
      <c r="Z31" s="676">
        <v>0</v>
      </c>
      <c r="AA31" s="670">
        <f t="shared" si="3"/>
        <v>-100</v>
      </c>
      <c r="AB31" s="670">
        <f t="shared" si="4"/>
        <v>-100</v>
      </c>
      <c r="AC31" s="670">
        <f t="shared" si="5"/>
        <v>-100</v>
      </c>
    </row>
    <row r="32" spans="1:29" ht="18.75">
      <c r="A32" s="98">
        <v>20</v>
      </c>
      <c r="B32" s="387" t="s">
        <v>207</v>
      </c>
      <c r="C32" s="388"/>
      <c r="D32" s="388"/>
      <c r="E32" s="388"/>
      <c r="F32" s="388"/>
      <c r="G32" s="388"/>
      <c r="H32" s="389"/>
      <c r="I32" s="387"/>
      <c r="J32" s="388"/>
      <c r="K32" s="93">
        <v>1021581.618973705</v>
      </c>
      <c r="L32" s="93">
        <v>2813989.0332880663</v>
      </c>
      <c r="M32" s="93">
        <v>164787</v>
      </c>
      <c r="N32" s="93">
        <v>327410.561819023</v>
      </c>
      <c r="O32" s="93">
        <v>4327768.214080794</v>
      </c>
      <c r="P32" s="83">
        <v>9375</v>
      </c>
      <c r="Q32" s="387" t="s">
        <v>12</v>
      </c>
      <c r="R32" s="673">
        <f t="shared" si="2"/>
        <v>461.62860950195136</v>
      </c>
      <c r="S32" s="358">
        <v>0</v>
      </c>
      <c r="T32" s="140">
        <v>0</v>
      </c>
      <c r="U32" s="140">
        <v>0</v>
      </c>
      <c r="V32" s="140">
        <v>0</v>
      </c>
      <c r="W32" s="140">
        <v>0</v>
      </c>
      <c r="X32" s="140">
        <v>0</v>
      </c>
      <c r="Y32" s="140">
        <v>0</v>
      </c>
      <c r="Z32" s="676">
        <v>0</v>
      </c>
      <c r="AA32" s="670">
        <f t="shared" si="3"/>
        <v>-100</v>
      </c>
      <c r="AB32" s="670">
        <f t="shared" si="4"/>
        <v>-100</v>
      </c>
      <c r="AC32" s="670">
        <f t="shared" si="5"/>
        <v>-100</v>
      </c>
    </row>
    <row r="33" spans="1:29" ht="18.75">
      <c r="A33" s="98"/>
      <c r="B33" s="387" t="s">
        <v>400</v>
      </c>
      <c r="C33" s="388"/>
      <c r="D33" s="388"/>
      <c r="E33" s="388"/>
      <c r="F33" s="388"/>
      <c r="G33" s="388"/>
      <c r="H33" s="389"/>
      <c r="I33" s="387"/>
      <c r="J33" s="388"/>
      <c r="K33" s="93">
        <v>0</v>
      </c>
      <c r="L33" s="93">
        <v>0</v>
      </c>
      <c r="M33" s="93">
        <v>0</v>
      </c>
      <c r="N33" s="93">
        <v>0</v>
      </c>
      <c r="O33" s="93">
        <v>0</v>
      </c>
      <c r="P33" s="93">
        <v>0</v>
      </c>
      <c r="Q33" s="93">
        <v>0</v>
      </c>
      <c r="R33" s="674">
        <v>0</v>
      </c>
      <c r="S33" s="358">
        <f>+'ตาราง 3'!B22</f>
        <v>3272461.5034727994</v>
      </c>
      <c r="T33" s="140">
        <f>+'ตาราง 3'!C22</f>
        <v>8226617.4623349495</v>
      </c>
      <c r="U33" s="140">
        <f>+'ตาราง 3'!D22</f>
        <v>1309461.795276</v>
      </c>
      <c r="V33" s="140">
        <f>+'ตาราง 3'!E22</f>
        <v>830802.1918390001</v>
      </c>
      <c r="W33" s="140">
        <f>+'ตาราง 3'!F22</f>
        <v>13639342.952922748</v>
      </c>
      <c r="X33" s="140">
        <f>+'ตาราง 3'!G22</f>
        <v>26341</v>
      </c>
      <c r="Y33" s="140" t="str">
        <f>+'ตาราง 3'!H22</f>
        <v>ราย</v>
      </c>
      <c r="Z33" s="676">
        <f>+'ตาราง 3'!I22</f>
        <v>517.79898078747</v>
      </c>
      <c r="AA33" s="671">
        <v>100</v>
      </c>
      <c r="AB33" s="671">
        <v>100</v>
      </c>
      <c r="AC33" s="671">
        <v>100</v>
      </c>
    </row>
    <row r="34" spans="1:29" ht="18.75">
      <c r="A34" s="98"/>
      <c r="B34" s="387" t="s">
        <v>393</v>
      </c>
      <c r="C34" s="388"/>
      <c r="D34" s="388"/>
      <c r="E34" s="388"/>
      <c r="F34" s="388"/>
      <c r="G34" s="388"/>
      <c r="H34" s="389"/>
      <c r="I34" s="387"/>
      <c r="J34" s="388"/>
      <c r="K34" s="93">
        <v>0</v>
      </c>
      <c r="L34" s="93">
        <v>0</v>
      </c>
      <c r="M34" s="93">
        <v>0</v>
      </c>
      <c r="N34" s="93">
        <v>0</v>
      </c>
      <c r="O34" s="93">
        <v>0</v>
      </c>
      <c r="P34" s="93">
        <v>0</v>
      </c>
      <c r="Q34" s="93">
        <v>0</v>
      </c>
      <c r="R34" s="674">
        <v>0</v>
      </c>
      <c r="S34" s="358">
        <f>+'ตาราง 3'!B23</f>
        <v>5276547.5168808</v>
      </c>
      <c r="T34" s="140">
        <f>+'ตาราง 3'!C23</f>
        <v>13264674.89293492</v>
      </c>
      <c r="U34" s="140">
        <f>+'ตาราง 3'!D23</f>
        <v>2111388.4386360003</v>
      </c>
      <c r="V34" s="140">
        <f>+'ตาราง 3'!E23</f>
        <v>1339593.2198790004</v>
      </c>
      <c r="W34" s="140">
        <f>+'ตาราง 3'!F23</f>
        <v>21992204.068330724</v>
      </c>
      <c r="X34" s="140">
        <f>+'ตาราง 3'!G23</f>
        <v>42451</v>
      </c>
      <c r="Y34" s="140" t="str">
        <f>+'ตาราง 3'!H23</f>
        <v>ราย</v>
      </c>
      <c r="Z34" s="676">
        <f>+'ตาราง 3'!I23</f>
        <v>518.0609189025164</v>
      </c>
      <c r="AA34" s="671">
        <v>100</v>
      </c>
      <c r="AB34" s="671">
        <v>100</v>
      </c>
      <c r="AC34" s="671">
        <v>100</v>
      </c>
    </row>
    <row r="35" spans="1:29" ht="18.75">
      <c r="A35" s="98"/>
      <c r="B35" s="387" t="s">
        <v>394</v>
      </c>
      <c r="C35" s="388"/>
      <c r="D35" s="388"/>
      <c r="E35" s="388"/>
      <c r="F35" s="388"/>
      <c r="G35" s="388"/>
      <c r="H35" s="389"/>
      <c r="I35" s="387"/>
      <c r="J35" s="388"/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3">
        <v>0</v>
      </c>
      <c r="Q35" s="93">
        <v>0</v>
      </c>
      <c r="R35" s="674">
        <v>0</v>
      </c>
      <c r="S35" s="358">
        <f>+'ตาราง 3'!B24</f>
        <v>2027818.6109351998</v>
      </c>
      <c r="T35" s="140">
        <f>+'ตาราง 3'!C24</f>
        <v>5097718.637014969</v>
      </c>
      <c r="U35" s="140">
        <f>+'ตาราง 3'!D24</f>
        <v>811423.1430840001</v>
      </c>
      <c r="V35" s="140">
        <f>+'ตาราง 3'!E24</f>
        <v>514816.1849510001</v>
      </c>
      <c r="W35" s="140">
        <f>+'ตาราง 3'!F24</f>
        <v>8451776.575985169</v>
      </c>
      <c r="X35" s="140">
        <f>+'ตาราง 3'!G24</f>
        <v>16330</v>
      </c>
      <c r="Y35" s="140" t="str">
        <f>+'ตาราง 3'!H24</f>
        <v>ราย</v>
      </c>
      <c r="Z35" s="676">
        <f>+'ตาราง 3'!I24</f>
        <v>517.5613334957237</v>
      </c>
      <c r="AA35" s="671">
        <v>100</v>
      </c>
      <c r="AB35" s="671">
        <v>100</v>
      </c>
      <c r="AC35" s="671">
        <v>100</v>
      </c>
    </row>
    <row r="36" spans="1:29" ht="18.75">
      <c r="A36" s="98">
        <v>21</v>
      </c>
      <c r="B36" s="387" t="s">
        <v>156</v>
      </c>
      <c r="C36" s="388">
        <v>2350446.68</v>
      </c>
      <c r="D36" s="388">
        <v>1703645.04</v>
      </c>
      <c r="E36" s="388">
        <v>349979.91</v>
      </c>
      <c r="F36" s="388">
        <v>1235509.66</v>
      </c>
      <c r="G36" s="388">
        <f t="shared" si="0"/>
        <v>5639581.29</v>
      </c>
      <c r="H36" s="389">
        <v>7378</v>
      </c>
      <c r="I36" s="387" t="s">
        <v>12</v>
      </c>
      <c r="J36" s="388">
        <f t="shared" si="1"/>
        <v>764.378055028463</v>
      </c>
      <c r="K36" s="93">
        <v>3933493.5544122565</v>
      </c>
      <c r="L36" s="93">
        <v>1198941.0690650367</v>
      </c>
      <c r="M36" s="93">
        <v>491083.88245</v>
      </c>
      <c r="N36" s="93">
        <v>1380034.4082008705</v>
      </c>
      <c r="O36" s="93">
        <v>7003552.914128164</v>
      </c>
      <c r="P36" s="83">
        <v>8295</v>
      </c>
      <c r="Q36" s="387" t="s">
        <v>12</v>
      </c>
      <c r="R36" s="673">
        <f t="shared" si="2"/>
        <v>844.3101765073133</v>
      </c>
      <c r="S36" s="358">
        <v>3324849.26648</v>
      </c>
      <c r="T36" s="140">
        <v>1938163.0088799999</v>
      </c>
      <c r="U36" s="140">
        <v>632286.472</v>
      </c>
      <c r="V36" s="140">
        <v>1311091.8123999997</v>
      </c>
      <c r="W36" s="140">
        <v>7206390.559760001</v>
      </c>
      <c r="X36" s="140">
        <v>6993</v>
      </c>
      <c r="Y36" s="140" t="s">
        <v>12</v>
      </c>
      <c r="Z36" s="676">
        <v>1030.5148805605606</v>
      </c>
      <c r="AA36" s="670">
        <f t="shared" si="3"/>
        <v>2.896210653633463</v>
      </c>
      <c r="AB36" s="670">
        <f t="shared" si="4"/>
        <v>-15.69620253164557</v>
      </c>
      <c r="AC36" s="670">
        <f t="shared" si="5"/>
        <v>22.054063688243904</v>
      </c>
    </row>
    <row r="37" spans="1:29" ht="18.75">
      <c r="A37" s="98">
        <v>22</v>
      </c>
      <c r="B37" s="387" t="s">
        <v>157</v>
      </c>
      <c r="C37" s="388">
        <v>881417.51</v>
      </c>
      <c r="D37" s="388">
        <v>638866.89</v>
      </c>
      <c r="E37" s="388">
        <v>131242.47</v>
      </c>
      <c r="F37" s="388">
        <v>463316.12</v>
      </c>
      <c r="G37" s="388">
        <f t="shared" si="0"/>
        <v>2114842.9899999998</v>
      </c>
      <c r="H37" s="389">
        <v>2748</v>
      </c>
      <c r="I37" s="387" t="s">
        <v>12</v>
      </c>
      <c r="J37" s="388">
        <f t="shared" si="1"/>
        <v>769.5935189228529</v>
      </c>
      <c r="K37" s="93">
        <v>1224528.5220410184</v>
      </c>
      <c r="L37" s="93">
        <v>373240.10196220025</v>
      </c>
      <c r="M37" s="93">
        <v>152878.405025</v>
      </c>
      <c r="N37" s="93">
        <v>429615.9306894981</v>
      </c>
      <c r="O37" s="93">
        <v>2180262.9597177166</v>
      </c>
      <c r="P37" s="83">
        <v>2583</v>
      </c>
      <c r="Q37" s="387" t="s">
        <v>12</v>
      </c>
      <c r="R37" s="673">
        <f t="shared" si="2"/>
        <v>844.0816723645825</v>
      </c>
      <c r="S37" s="358">
        <v>725607.473115</v>
      </c>
      <c r="T37" s="140">
        <v>422980.246815</v>
      </c>
      <c r="U37" s="140">
        <v>137988.7485</v>
      </c>
      <c r="V37" s="140">
        <v>286129.668075</v>
      </c>
      <c r="W37" s="140">
        <v>1572706.1365049998</v>
      </c>
      <c r="X37" s="140">
        <v>1526</v>
      </c>
      <c r="Y37" s="140" t="s">
        <v>12</v>
      </c>
      <c r="Z37" s="676">
        <v>1030.6069046559633</v>
      </c>
      <c r="AA37" s="670">
        <f t="shared" si="3"/>
        <v>-27.866217719507485</v>
      </c>
      <c r="AB37" s="670">
        <f t="shared" si="4"/>
        <v>-40.921409214092144</v>
      </c>
      <c r="AC37" s="670">
        <f t="shared" si="5"/>
        <v>22.098007621567614</v>
      </c>
    </row>
    <row r="38" spans="1:29" ht="18.75">
      <c r="A38" s="98">
        <v>23</v>
      </c>
      <c r="B38" s="387" t="s">
        <v>125</v>
      </c>
      <c r="C38" s="388">
        <v>1762835.01</v>
      </c>
      <c r="D38" s="388">
        <v>1277733.78</v>
      </c>
      <c r="E38" s="388">
        <v>262484.93</v>
      </c>
      <c r="F38" s="388">
        <v>926632.25</v>
      </c>
      <c r="G38" s="388">
        <f t="shared" si="0"/>
        <v>4229685.970000001</v>
      </c>
      <c r="H38" s="389">
        <v>4602</v>
      </c>
      <c r="I38" s="387" t="s">
        <v>12</v>
      </c>
      <c r="J38" s="388">
        <f t="shared" si="1"/>
        <v>919.0973424598002</v>
      </c>
      <c r="K38" s="93">
        <v>1017260.1263167193</v>
      </c>
      <c r="L38" s="93">
        <v>310064.0503135742</v>
      </c>
      <c r="M38" s="93">
        <v>127001.61965</v>
      </c>
      <c r="N38" s="93">
        <v>356897.4899763375</v>
      </c>
      <c r="O38" s="93">
        <v>1811223.286256631</v>
      </c>
      <c r="P38" s="83">
        <v>2145</v>
      </c>
      <c r="Q38" s="387" t="s">
        <v>12</v>
      </c>
      <c r="R38" s="673">
        <f t="shared" si="2"/>
        <v>844.3931404459818</v>
      </c>
      <c r="S38" s="358">
        <v>2423460.828047</v>
      </c>
      <c r="T38" s="140">
        <v>1412714.307907</v>
      </c>
      <c r="U38" s="140">
        <v>460869.4633</v>
      </c>
      <c r="V38" s="140">
        <v>955646.2247349999</v>
      </c>
      <c r="W38" s="140">
        <v>5252690.823989</v>
      </c>
      <c r="X38" s="140">
        <v>5096</v>
      </c>
      <c r="Y38" s="140" t="s">
        <v>12</v>
      </c>
      <c r="Z38" s="676">
        <v>1030.7478069052197</v>
      </c>
      <c r="AA38" s="670">
        <f t="shared" si="3"/>
        <v>190.00791144006692</v>
      </c>
      <c r="AB38" s="670">
        <f t="shared" si="4"/>
        <v>137.57575757575756</v>
      </c>
      <c r="AC38" s="670">
        <f t="shared" si="5"/>
        <v>22.06965660104857</v>
      </c>
    </row>
    <row r="39" spans="1:29" ht="18.75">
      <c r="A39" s="98">
        <v>24</v>
      </c>
      <c r="B39" s="387" t="s">
        <v>35</v>
      </c>
      <c r="C39" s="388">
        <v>881417.51</v>
      </c>
      <c r="D39" s="388">
        <v>638866.89</v>
      </c>
      <c r="E39" s="388">
        <v>131242.47</v>
      </c>
      <c r="F39" s="388">
        <v>463316.12</v>
      </c>
      <c r="G39" s="388">
        <f t="shared" si="0"/>
        <v>2114842.9899999998</v>
      </c>
      <c r="H39" s="389">
        <v>2062</v>
      </c>
      <c r="I39" s="387" t="s">
        <v>12</v>
      </c>
      <c r="J39" s="388">
        <f t="shared" si="1"/>
        <v>1025.627056256062</v>
      </c>
      <c r="K39" s="93">
        <v>404666.8678426795</v>
      </c>
      <c r="L39" s="93">
        <v>123343.71988541278</v>
      </c>
      <c r="M39" s="93">
        <v>50521.342875</v>
      </c>
      <c r="N39" s="93">
        <v>141974.09853521836</v>
      </c>
      <c r="O39" s="93">
        <v>720506.0291383106</v>
      </c>
      <c r="P39" s="83">
        <v>853</v>
      </c>
      <c r="Q39" s="387" t="s">
        <v>12</v>
      </c>
      <c r="R39" s="673">
        <f t="shared" si="2"/>
        <v>844.6729532688283</v>
      </c>
      <c r="S39" s="358">
        <v>339298.14235800004</v>
      </c>
      <c r="T39" s="140">
        <v>197787.946398</v>
      </c>
      <c r="U39" s="140">
        <v>64524.3162</v>
      </c>
      <c r="V39" s="140">
        <v>133795.84479</v>
      </c>
      <c r="W39" s="140">
        <v>735406.249746</v>
      </c>
      <c r="X39" s="140">
        <v>713</v>
      </c>
      <c r="Y39" s="140" t="s">
        <v>12</v>
      </c>
      <c r="Z39" s="676">
        <v>1031.4253152117813</v>
      </c>
      <c r="AA39" s="670">
        <f t="shared" si="3"/>
        <v>2.0680216410554384</v>
      </c>
      <c r="AB39" s="670">
        <f t="shared" si="4"/>
        <v>-16.412661195779602</v>
      </c>
      <c r="AC39" s="670">
        <f t="shared" si="5"/>
        <v>22.109428414895216</v>
      </c>
    </row>
    <row r="40" spans="1:29" ht="18.75">
      <c r="A40" s="98">
        <v>25</v>
      </c>
      <c r="B40" s="387" t="s">
        <v>158</v>
      </c>
      <c r="C40" s="388">
        <v>1383613.06</v>
      </c>
      <c r="D40" s="388">
        <v>1310509.03</v>
      </c>
      <c r="E40" s="388">
        <v>149036.96</v>
      </c>
      <c r="F40" s="388">
        <v>375660.26</v>
      </c>
      <c r="G40" s="388">
        <f t="shared" si="0"/>
        <v>3218819.3099999996</v>
      </c>
      <c r="H40" s="389">
        <v>1563</v>
      </c>
      <c r="I40" s="387" t="s">
        <v>12</v>
      </c>
      <c r="J40" s="388">
        <f t="shared" si="1"/>
        <v>2059.385355086372</v>
      </c>
      <c r="K40" s="93">
        <v>1112140.4195350665</v>
      </c>
      <c r="L40" s="93">
        <v>1341800.714550696</v>
      </c>
      <c r="M40" s="93">
        <v>732514.86</v>
      </c>
      <c r="N40" s="93">
        <v>492247.9063660104</v>
      </c>
      <c r="O40" s="93">
        <v>3678703.9004517724</v>
      </c>
      <c r="P40" s="83">
        <v>1182</v>
      </c>
      <c r="Q40" s="387" t="s">
        <v>12</v>
      </c>
      <c r="R40" s="673">
        <f t="shared" si="2"/>
        <v>3112.2706433602134</v>
      </c>
      <c r="S40" s="358">
        <f>+'ตาราง 3'!B33</f>
        <v>523719.903418</v>
      </c>
      <c r="T40" s="140">
        <f>+'ตาราง 3'!C33</f>
        <v>626767.4709</v>
      </c>
      <c r="U40" s="140">
        <f>+'ตาราง 3'!D33</f>
        <v>545607.5000979999</v>
      </c>
      <c r="V40" s="140">
        <f>+'ตาราง 3'!E33</f>
        <v>348373.10543399997</v>
      </c>
      <c r="W40" s="140">
        <f>+'ตาราง 3'!F33</f>
        <v>2044467.9798499998</v>
      </c>
      <c r="X40" s="140">
        <f>+'ตาราง 3'!G33</f>
        <v>825</v>
      </c>
      <c r="Y40" s="140" t="str">
        <f>+'ตาราง 3'!H33</f>
        <v>ราย</v>
      </c>
      <c r="Z40" s="676">
        <f>+'ตาราง 3'!I33</f>
        <v>2478.143005878788</v>
      </c>
      <c r="AA40" s="670">
        <f t="shared" si="3"/>
        <v>-44.424231055972626</v>
      </c>
      <c r="AB40" s="670">
        <f t="shared" si="4"/>
        <v>-30.20304568527919</v>
      </c>
      <c r="AC40" s="670">
        <f t="shared" si="5"/>
        <v>-20.375080131102592</v>
      </c>
    </row>
    <row r="41" spans="1:29" ht="18.75">
      <c r="A41" s="98">
        <v>26</v>
      </c>
      <c r="B41" s="387" t="s">
        <v>159</v>
      </c>
      <c r="C41" s="388">
        <v>1210661.43</v>
      </c>
      <c r="D41" s="388">
        <v>1146695.4</v>
      </c>
      <c r="E41" s="388">
        <v>130407.34</v>
      </c>
      <c r="F41" s="388">
        <v>328702.72</v>
      </c>
      <c r="G41" s="388">
        <f t="shared" si="0"/>
        <v>2816466.8899999997</v>
      </c>
      <c r="H41" s="389">
        <v>1418</v>
      </c>
      <c r="I41" s="387" t="s">
        <v>12</v>
      </c>
      <c r="J41" s="388">
        <f t="shared" si="1"/>
        <v>1986.2248871650208</v>
      </c>
      <c r="K41" s="93">
        <v>1329754.042751452</v>
      </c>
      <c r="L41" s="93">
        <v>1604352.1963588847</v>
      </c>
      <c r="M41" s="93">
        <v>875846.772</v>
      </c>
      <c r="N41" s="93">
        <v>588566.5443216107</v>
      </c>
      <c r="O41" s="93">
        <v>4398519.555431947</v>
      </c>
      <c r="P41" s="83">
        <v>1413</v>
      </c>
      <c r="Q41" s="387" t="s">
        <v>12</v>
      </c>
      <c r="R41" s="673">
        <f t="shared" si="2"/>
        <v>3112.8942359744847</v>
      </c>
      <c r="S41" s="358">
        <f>+'ตาราง 3'!B35</f>
        <v>644998.5736809999</v>
      </c>
      <c r="T41" s="140">
        <f>+'ตาราง 3'!C35</f>
        <v>771909.0340499999</v>
      </c>
      <c r="U41" s="140">
        <f>+'ตาราง 3'!D35</f>
        <v>671954.7167409998</v>
      </c>
      <c r="V41" s="140">
        <f>+'ตาราง 3'!E35</f>
        <v>429046.432353</v>
      </c>
      <c r="W41" s="140">
        <f>+'ตาราง 3'!F35</f>
        <v>2517908.7568249996</v>
      </c>
      <c r="X41" s="140">
        <f>+'ตาราง 3'!G35</f>
        <v>1016</v>
      </c>
      <c r="Y41" s="140" t="str">
        <f>+'ตาราง 3'!H35</f>
        <v>ราย</v>
      </c>
      <c r="Z41" s="676">
        <f>+'ตาราง 3'!I35</f>
        <v>2478.256650418307</v>
      </c>
      <c r="AA41" s="670">
        <f t="shared" si="3"/>
        <v>-42.755540242727555</v>
      </c>
      <c r="AB41" s="670">
        <f t="shared" si="4"/>
        <v>-28.096249115357395</v>
      </c>
      <c r="AC41" s="670">
        <f t="shared" si="5"/>
        <v>-20.387380278517746</v>
      </c>
    </row>
    <row r="42" spans="1:29" ht="18.75">
      <c r="A42" s="98">
        <v>27</v>
      </c>
      <c r="B42" s="387" t="s">
        <v>160</v>
      </c>
      <c r="C42" s="388">
        <v>864758.16</v>
      </c>
      <c r="D42" s="388">
        <v>819068.14</v>
      </c>
      <c r="E42" s="388">
        <v>93148.1</v>
      </c>
      <c r="F42" s="388">
        <v>234787.66</v>
      </c>
      <c r="G42" s="388">
        <f t="shared" si="0"/>
        <v>2011762.06</v>
      </c>
      <c r="H42" s="389">
        <v>964</v>
      </c>
      <c r="I42" s="387" t="s">
        <v>12</v>
      </c>
      <c r="J42" s="388">
        <f t="shared" si="1"/>
        <v>2086.89010373444</v>
      </c>
      <c r="K42" s="93">
        <v>767745.9981321441</v>
      </c>
      <c r="L42" s="93">
        <v>926287.8237244635</v>
      </c>
      <c r="M42" s="93">
        <v>505678.368</v>
      </c>
      <c r="N42" s="93">
        <v>339814.4277135634</v>
      </c>
      <c r="O42" s="93">
        <v>2539526.6175701707</v>
      </c>
      <c r="P42" s="83">
        <v>816</v>
      </c>
      <c r="Q42" s="387" t="s">
        <v>12</v>
      </c>
      <c r="R42" s="673">
        <f t="shared" si="2"/>
        <v>3112.164972512464</v>
      </c>
      <c r="S42" s="358">
        <f>+'ตาราง 3'!B38</f>
        <v>221433.72828799998</v>
      </c>
      <c r="T42" s="140">
        <f>+'ตาราง 3'!C38</f>
        <v>265003.2144</v>
      </c>
      <c r="U42" s="140">
        <f>+'ตาราง 3'!D38</f>
        <v>230688.01116799997</v>
      </c>
      <c r="V42" s="140">
        <f>+'ตาราง 3'!E38</f>
        <v>147295.443744</v>
      </c>
      <c r="W42" s="140">
        <f>+'ตาราง 3'!F38</f>
        <v>864420.3976</v>
      </c>
      <c r="X42" s="140">
        <f>+'ตาราง 3'!G38</f>
        <v>349</v>
      </c>
      <c r="Y42" s="140" t="str">
        <f>+'ตาราง 3'!H38</f>
        <v>ราย</v>
      </c>
      <c r="Z42" s="676">
        <f>+'ตาราง 3'!I38</f>
        <v>2476.849276790831</v>
      </c>
      <c r="AA42" s="670">
        <f t="shared" si="3"/>
        <v>-65.96135706476348</v>
      </c>
      <c r="AB42" s="670">
        <f t="shared" si="4"/>
        <v>-57.23039215686274</v>
      </c>
      <c r="AC42" s="670">
        <f t="shared" si="5"/>
        <v>-20.413946604146112</v>
      </c>
    </row>
    <row r="43" spans="1:29" ht="18.75">
      <c r="A43" s="98"/>
      <c r="B43" s="387" t="s">
        <v>395</v>
      </c>
      <c r="C43" s="388"/>
      <c r="D43" s="388"/>
      <c r="E43" s="388"/>
      <c r="F43" s="388"/>
      <c r="G43" s="388"/>
      <c r="H43" s="389"/>
      <c r="I43" s="387"/>
      <c r="J43" s="388"/>
      <c r="K43" s="93">
        <v>0</v>
      </c>
      <c r="L43" s="93">
        <v>0</v>
      </c>
      <c r="M43" s="93">
        <v>0</v>
      </c>
      <c r="N43" s="93">
        <v>0</v>
      </c>
      <c r="O43" s="93">
        <v>0</v>
      </c>
      <c r="P43" s="93">
        <v>0</v>
      </c>
      <c r="Q43" s="93">
        <v>0</v>
      </c>
      <c r="R43" s="674">
        <v>0</v>
      </c>
      <c r="S43" s="358">
        <v>1882915.09087</v>
      </c>
      <c r="T43" s="140">
        <v>2253399.0435</v>
      </c>
      <c r="U43" s="140">
        <v>1961606.93707</v>
      </c>
      <c r="V43" s="140">
        <v>1252495.79631</v>
      </c>
      <c r="W43" s="140">
        <v>7350416.86775</v>
      </c>
      <c r="X43" s="140">
        <v>2966</v>
      </c>
      <c r="Y43" s="140" t="s">
        <v>12</v>
      </c>
      <c r="Z43" s="676">
        <v>2478.225511716116</v>
      </c>
      <c r="AA43" s="671">
        <v>100</v>
      </c>
      <c r="AB43" s="671">
        <v>100</v>
      </c>
      <c r="AC43" s="671">
        <v>100</v>
      </c>
    </row>
    <row r="44" spans="1:29" ht="18.75">
      <c r="A44" s="98"/>
      <c r="B44" s="387" t="s">
        <v>396</v>
      </c>
      <c r="C44" s="388"/>
      <c r="D44" s="388"/>
      <c r="E44" s="388"/>
      <c r="F44" s="388"/>
      <c r="G44" s="388"/>
      <c r="H44" s="389"/>
      <c r="I44" s="387"/>
      <c r="J44" s="388"/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3">
        <v>0</v>
      </c>
      <c r="Q44" s="93">
        <v>0</v>
      </c>
      <c r="R44" s="674">
        <v>0</v>
      </c>
      <c r="S44" s="358">
        <v>229081.93271899995</v>
      </c>
      <c r="T44" s="140">
        <v>274156.28594999993</v>
      </c>
      <c r="U44" s="140">
        <v>238655.85365899996</v>
      </c>
      <c r="V44" s="140">
        <v>152382.950847</v>
      </c>
      <c r="W44" s="140">
        <v>894277.0231749999</v>
      </c>
      <c r="X44" s="140">
        <v>361</v>
      </c>
      <c r="Y44" s="140" t="s">
        <v>12</v>
      </c>
      <c r="Z44" s="676">
        <v>2477.221670844875</v>
      </c>
      <c r="AA44" s="671">
        <v>100</v>
      </c>
      <c r="AB44" s="671">
        <v>100</v>
      </c>
      <c r="AC44" s="671">
        <v>100</v>
      </c>
    </row>
    <row r="45" spans="1:29" ht="18.75">
      <c r="A45" s="98"/>
      <c r="B45" s="387" t="s">
        <v>397</v>
      </c>
      <c r="C45" s="388"/>
      <c r="D45" s="388"/>
      <c r="E45" s="388"/>
      <c r="F45" s="388"/>
      <c r="G45" s="388"/>
      <c r="H45" s="389"/>
      <c r="I45" s="387"/>
      <c r="J45" s="388"/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3">
        <v>0</v>
      </c>
      <c r="Q45" s="93">
        <v>0</v>
      </c>
      <c r="R45" s="674">
        <v>0</v>
      </c>
      <c r="S45" s="358">
        <f>+'ตาราง 3'!B34</f>
        <v>43339.825109</v>
      </c>
      <c r="T45" s="140">
        <f>+'ตาราง 3'!C34</f>
        <v>51867.40544999999</v>
      </c>
      <c r="U45" s="140">
        <f>+'ตาราง 3'!D34</f>
        <v>45151.10744899999</v>
      </c>
      <c r="V45" s="140">
        <f>+'ตาราง 3'!E34</f>
        <v>28829.206916999996</v>
      </c>
      <c r="W45" s="140">
        <f>+'ตาราง 3'!F34</f>
        <v>169187.544925</v>
      </c>
      <c r="X45" s="140">
        <f>+'ตาราง 3'!G34</f>
        <v>68</v>
      </c>
      <c r="Y45" s="140" t="str">
        <f>+'ตาราง 3'!H34</f>
        <v>ราย</v>
      </c>
      <c r="Z45" s="676">
        <f>+'ตาราง 3'!I34</f>
        <v>2488.05213125</v>
      </c>
      <c r="AA45" s="671">
        <v>100</v>
      </c>
      <c r="AB45" s="671">
        <v>100</v>
      </c>
      <c r="AC45" s="671">
        <v>100</v>
      </c>
    </row>
    <row r="46" spans="1:29" ht="18.75">
      <c r="A46" s="98"/>
      <c r="B46" s="387" t="s">
        <v>398</v>
      </c>
      <c r="C46" s="388"/>
      <c r="D46" s="388"/>
      <c r="E46" s="388"/>
      <c r="F46" s="388"/>
      <c r="G46" s="388"/>
      <c r="H46" s="389"/>
      <c r="I46" s="387"/>
      <c r="J46" s="388"/>
      <c r="K46" s="93">
        <v>0</v>
      </c>
      <c r="L46" s="93">
        <v>0</v>
      </c>
      <c r="M46" s="93">
        <v>0</v>
      </c>
      <c r="N46" s="93">
        <v>0</v>
      </c>
      <c r="O46" s="93">
        <v>0</v>
      </c>
      <c r="P46" s="93">
        <v>0</v>
      </c>
      <c r="Q46" s="93">
        <v>0</v>
      </c>
      <c r="R46" s="674">
        <v>0</v>
      </c>
      <c r="S46" s="358">
        <v>29136.016879999996</v>
      </c>
      <c r="T46" s="140">
        <v>34868.844</v>
      </c>
      <c r="U46" s="140">
        <v>30353.685679999995</v>
      </c>
      <c r="V46" s="140">
        <v>19380.97944</v>
      </c>
      <c r="W46" s="140">
        <v>113739.52599999998</v>
      </c>
      <c r="X46" s="140">
        <v>46</v>
      </c>
      <c r="Y46" s="140" t="s">
        <v>12</v>
      </c>
      <c r="Z46" s="676">
        <v>2472.5983913043474</v>
      </c>
      <c r="AA46" s="671">
        <v>100</v>
      </c>
      <c r="AB46" s="671">
        <v>100</v>
      </c>
      <c r="AC46" s="671">
        <v>100</v>
      </c>
    </row>
    <row r="47" spans="1:29" ht="18.75">
      <c r="A47" s="98"/>
      <c r="B47" s="387" t="s">
        <v>399</v>
      </c>
      <c r="C47" s="388"/>
      <c r="D47" s="388"/>
      <c r="E47" s="388"/>
      <c r="F47" s="388"/>
      <c r="G47" s="388"/>
      <c r="H47" s="389"/>
      <c r="I47" s="387"/>
      <c r="J47" s="388"/>
      <c r="K47" s="93">
        <v>0</v>
      </c>
      <c r="L47" s="93">
        <v>0</v>
      </c>
      <c r="M47" s="93">
        <v>0</v>
      </c>
      <c r="N47" s="93">
        <v>0</v>
      </c>
      <c r="O47" s="93">
        <v>0</v>
      </c>
      <c r="P47" s="93">
        <v>0</v>
      </c>
      <c r="Q47" s="93">
        <v>0</v>
      </c>
      <c r="R47" s="674">
        <v>0</v>
      </c>
      <c r="S47" s="358">
        <v>3277.8018989999996</v>
      </c>
      <c r="T47" s="140">
        <v>3922.7449499999993</v>
      </c>
      <c r="U47" s="140">
        <v>3414.789638999999</v>
      </c>
      <c r="V47" s="140">
        <v>2180.3601869999998</v>
      </c>
      <c r="W47" s="140">
        <v>12795.696674999997</v>
      </c>
      <c r="X47" s="140">
        <v>5</v>
      </c>
      <c r="Y47" s="140" t="s">
        <v>12</v>
      </c>
      <c r="Z47" s="676">
        <v>2559.1393349999994</v>
      </c>
      <c r="AA47" s="671">
        <v>100</v>
      </c>
      <c r="AB47" s="671">
        <v>100</v>
      </c>
      <c r="AC47" s="671">
        <v>100</v>
      </c>
    </row>
    <row r="48" spans="1:29" ht="18.75">
      <c r="A48" s="98"/>
      <c r="B48" s="387" t="s">
        <v>327</v>
      </c>
      <c r="C48" s="388"/>
      <c r="D48" s="388"/>
      <c r="E48" s="388"/>
      <c r="F48" s="388"/>
      <c r="G48" s="388"/>
      <c r="H48" s="389"/>
      <c r="I48" s="387"/>
      <c r="J48" s="388"/>
      <c r="K48" s="93">
        <v>0</v>
      </c>
      <c r="L48" s="93">
        <v>0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674">
        <v>0</v>
      </c>
      <c r="S48" s="358">
        <v>22216.212870999996</v>
      </c>
      <c r="T48" s="140">
        <v>26587.493549999996</v>
      </c>
      <c r="U48" s="140">
        <v>23144.685330999997</v>
      </c>
      <c r="V48" s="140">
        <v>14777.996822999998</v>
      </c>
      <c r="W48" s="140">
        <v>86726.38857499999</v>
      </c>
      <c r="X48" s="140">
        <v>35</v>
      </c>
      <c r="Y48" s="140" t="s">
        <v>12</v>
      </c>
      <c r="Z48" s="676">
        <v>2477.896816428571</v>
      </c>
      <c r="AA48" s="671">
        <v>100</v>
      </c>
      <c r="AB48" s="671">
        <v>100</v>
      </c>
      <c r="AC48" s="671">
        <v>100</v>
      </c>
    </row>
    <row r="49" spans="1:29" ht="18.75">
      <c r="A49" s="98"/>
      <c r="B49" s="387" t="s">
        <v>328</v>
      </c>
      <c r="C49" s="388"/>
      <c r="D49" s="388"/>
      <c r="E49" s="388"/>
      <c r="F49" s="388"/>
      <c r="G49" s="388"/>
      <c r="H49" s="389"/>
      <c r="I49" s="387"/>
      <c r="J49" s="388"/>
      <c r="K49" s="93">
        <v>0</v>
      </c>
      <c r="L49" s="93">
        <v>0</v>
      </c>
      <c r="M49" s="93">
        <v>0</v>
      </c>
      <c r="N49" s="93">
        <v>0</v>
      </c>
      <c r="O49" s="93">
        <v>0</v>
      </c>
      <c r="P49" s="93">
        <v>0</v>
      </c>
      <c r="Q49" s="93">
        <v>0</v>
      </c>
      <c r="R49" s="674">
        <v>0</v>
      </c>
      <c r="S49" s="358">
        <v>3277.8018989999996</v>
      </c>
      <c r="T49" s="140">
        <v>3922.7449499999993</v>
      </c>
      <c r="U49" s="140">
        <v>3414.789638999999</v>
      </c>
      <c r="V49" s="140">
        <v>2180.3601869999998</v>
      </c>
      <c r="W49" s="140">
        <v>12795.696674999997</v>
      </c>
      <c r="X49" s="140">
        <v>5</v>
      </c>
      <c r="Y49" s="140" t="s">
        <v>12</v>
      </c>
      <c r="Z49" s="676">
        <v>2559.1393349999994</v>
      </c>
      <c r="AA49" s="671">
        <v>100</v>
      </c>
      <c r="AB49" s="671">
        <v>100</v>
      </c>
      <c r="AC49" s="671">
        <v>100</v>
      </c>
    </row>
    <row r="50" spans="1:29" ht="18.75">
      <c r="A50" s="98"/>
      <c r="B50" s="387" t="s">
        <v>329</v>
      </c>
      <c r="C50" s="388"/>
      <c r="D50" s="388"/>
      <c r="E50" s="388"/>
      <c r="F50" s="388"/>
      <c r="G50" s="388"/>
      <c r="H50" s="389"/>
      <c r="I50" s="387"/>
      <c r="J50" s="388"/>
      <c r="K50" s="93">
        <v>0</v>
      </c>
      <c r="L50" s="93">
        <v>0</v>
      </c>
      <c r="M50" s="93">
        <v>0</v>
      </c>
      <c r="N50" s="93">
        <v>0</v>
      </c>
      <c r="O50" s="93">
        <v>0</v>
      </c>
      <c r="P50" s="93">
        <v>0</v>
      </c>
      <c r="Q50" s="93">
        <v>0</v>
      </c>
      <c r="R50" s="674">
        <v>0</v>
      </c>
      <c r="S50" s="358">
        <v>1092.6006329999998</v>
      </c>
      <c r="T50" s="140">
        <v>1307.5816499999999</v>
      </c>
      <c r="U50" s="140">
        <v>1138.2632129999997</v>
      </c>
      <c r="V50" s="140">
        <v>726.7867289999999</v>
      </c>
      <c r="W50" s="140">
        <v>4265.232225</v>
      </c>
      <c r="X50" s="140">
        <v>2</v>
      </c>
      <c r="Y50" s="140" t="s">
        <v>12</v>
      </c>
      <c r="Z50" s="676">
        <v>2132.6161125</v>
      </c>
      <c r="AA50" s="671">
        <v>100</v>
      </c>
      <c r="AB50" s="671">
        <v>100</v>
      </c>
      <c r="AC50" s="671">
        <v>100</v>
      </c>
    </row>
    <row r="51" spans="1:29" ht="18.75">
      <c r="A51" s="98"/>
      <c r="B51" s="387" t="s">
        <v>330</v>
      </c>
      <c r="C51" s="388"/>
      <c r="D51" s="388"/>
      <c r="E51" s="388"/>
      <c r="F51" s="388"/>
      <c r="G51" s="388"/>
      <c r="H51" s="389"/>
      <c r="I51" s="387"/>
      <c r="J51" s="388"/>
      <c r="K51" s="93">
        <v>0</v>
      </c>
      <c r="L51" s="93">
        <v>0</v>
      </c>
      <c r="M51" s="93">
        <v>0</v>
      </c>
      <c r="N51" s="93">
        <v>0</v>
      </c>
      <c r="O51" s="93">
        <v>0</v>
      </c>
      <c r="P51" s="93">
        <v>0</v>
      </c>
      <c r="Q51" s="93">
        <v>0</v>
      </c>
      <c r="R51" s="674">
        <v>0</v>
      </c>
      <c r="S51" s="358">
        <v>37512.62173299999</v>
      </c>
      <c r="T51" s="140">
        <v>44893.63664999999</v>
      </c>
      <c r="U51" s="140">
        <v>39080.37031299999</v>
      </c>
      <c r="V51" s="140">
        <v>24953.011029</v>
      </c>
      <c r="W51" s="140">
        <v>146439.63972499996</v>
      </c>
      <c r="X51" s="140">
        <v>59</v>
      </c>
      <c r="Y51" s="140" t="s">
        <v>12</v>
      </c>
      <c r="Z51" s="676">
        <v>2482.027791949152</v>
      </c>
      <c r="AA51" s="671">
        <v>100</v>
      </c>
      <c r="AB51" s="671">
        <v>100</v>
      </c>
      <c r="AC51" s="671">
        <v>100</v>
      </c>
    </row>
    <row r="52" spans="1:29" ht="18.75">
      <c r="A52" s="98">
        <v>28</v>
      </c>
      <c r="B52" s="387" t="s">
        <v>162</v>
      </c>
      <c r="C52" s="620">
        <v>12299894.33</v>
      </c>
      <c r="D52" s="620">
        <v>362943623.47</v>
      </c>
      <c r="E52" s="620">
        <v>1536457.29</v>
      </c>
      <c r="F52" s="620">
        <v>1965067.34</v>
      </c>
      <c r="G52" s="388">
        <f t="shared" si="0"/>
        <v>378745042.43</v>
      </c>
      <c r="H52" s="389">
        <v>370875</v>
      </c>
      <c r="I52" s="387" t="s">
        <v>12</v>
      </c>
      <c r="J52" s="388">
        <f t="shared" si="1"/>
        <v>1021.2202020357263</v>
      </c>
      <c r="K52" s="93">
        <v>13506686.332392529</v>
      </c>
      <c r="L52" s="93">
        <v>343394954.24126524</v>
      </c>
      <c r="M52" s="93">
        <v>3514866.8940000003</v>
      </c>
      <c r="N52" s="93">
        <v>6009899.438632291</v>
      </c>
      <c r="O52" s="93">
        <v>366426406.90629005</v>
      </c>
      <c r="P52" s="83">
        <v>370875</v>
      </c>
      <c r="Q52" s="387" t="s">
        <v>12</v>
      </c>
      <c r="R52" s="673">
        <f t="shared" si="2"/>
        <v>988.0051416414966</v>
      </c>
      <c r="S52" s="358">
        <v>13708210.86713</v>
      </c>
      <c r="T52" s="140">
        <v>349688452.793654</v>
      </c>
      <c r="U52" s="140">
        <v>5767310.974022</v>
      </c>
      <c r="V52" s="140">
        <v>5890321.525893999</v>
      </c>
      <c r="W52" s="140">
        <v>375054296.16069996</v>
      </c>
      <c r="X52" s="140">
        <v>637237</v>
      </c>
      <c r="Y52" s="140" t="s">
        <v>12</v>
      </c>
      <c r="Z52" s="676">
        <v>588.5632757681992</v>
      </c>
      <c r="AA52" s="670">
        <f t="shared" si="3"/>
        <v>2.354603568900646</v>
      </c>
      <c r="AB52" s="670">
        <f t="shared" si="4"/>
        <v>71.81988540613415</v>
      </c>
      <c r="AC52" s="670">
        <f t="shared" si="5"/>
        <v>-40.42912825429781</v>
      </c>
    </row>
    <row r="53" spans="1:29" s="256" customFormat="1" ht="18.75">
      <c r="A53" s="668">
        <v>29</v>
      </c>
      <c r="B53" s="387" t="s">
        <v>36</v>
      </c>
      <c r="C53" s="388">
        <v>126803.03</v>
      </c>
      <c r="D53" s="388">
        <v>3741686.84</v>
      </c>
      <c r="E53" s="388">
        <v>15839.77</v>
      </c>
      <c r="F53" s="388">
        <v>20258.43</v>
      </c>
      <c r="G53" s="388">
        <f t="shared" si="0"/>
        <v>3904588.07</v>
      </c>
      <c r="H53" s="389">
        <v>782</v>
      </c>
      <c r="I53" s="387" t="s">
        <v>253</v>
      </c>
      <c r="J53" s="388">
        <f t="shared" si="1"/>
        <v>4993.079373401534</v>
      </c>
      <c r="K53" s="93">
        <v>28495.11884470997</v>
      </c>
      <c r="L53" s="93">
        <v>724461.9287790406</v>
      </c>
      <c r="M53" s="93">
        <v>7415.331</v>
      </c>
      <c r="N53" s="93">
        <v>12679.11273973057</v>
      </c>
      <c r="O53" s="93">
        <v>773051.4913634812</v>
      </c>
      <c r="P53" s="390">
        <v>782</v>
      </c>
      <c r="Q53" s="391" t="s">
        <v>253</v>
      </c>
      <c r="R53" s="673">
        <f t="shared" si="2"/>
        <v>988.5568943267023</v>
      </c>
      <c r="S53" s="358">
        <v>12373.27227</v>
      </c>
      <c r="T53" s="140">
        <v>315634.948866</v>
      </c>
      <c r="U53" s="140">
        <v>5205.676338</v>
      </c>
      <c r="V53" s="140">
        <v>5316.707825999999</v>
      </c>
      <c r="W53" s="140">
        <v>338530.6053</v>
      </c>
      <c r="X53" s="140">
        <v>539</v>
      </c>
      <c r="Y53" s="140" t="s">
        <v>12</v>
      </c>
      <c r="Z53" s="676">
        <v>628.0716239332096</v>
      </c>
      <c r="AA53" s="670">
        <f t="shared" si="3"/>
        <v>-56.208530856992255</v>
      </c>
      <c r="AB53" s="670">
        <f t="shared" si="4"/>
        <v>-31.074168797953966</v>
      </c>
      <c r="AC53" s="670">
        <f t="shared" si="5"/>
        <v>-36.465809146879316</v>
      </c>
    </row>
    <row r="54" spans="1:29" ht="18.75">
      <c r="A54" s="98">
        <v>30</v>
      </c>
      <c r="B54" s="387" t="s">
        <v>37</v>
      </c>
      <c r="C54" s="388">
        <v>253606.07</v>
      </c>
      <c r="D54" s="388">
        <v>7483373.68</v>
      </c>
      <c r="E54" s="388">
        <v>31679.53</v>
      </c>
      <c r="F54" s="388">
        <v>40516.85</v>
      </c>
      <c r="G54" s="388">
        <f t="shared" si="0"/>
        <v>7809176.13</v>
      </c>
      <c r="H54" s="389">
        <v>940</v>
      </c>
      <c r="I54" s="387" t="s">
        <v>253</v>
      </c>
      <c r="J54" s="388">
        <f t="shared" si="1"/>
        <v>8307.634180851064</v>
      </c>
      <c r="K54" s="93">
        <v>33922.760529416635</v>
      </c>
      <c r="L54" s="93">
        <v>862454.6771179055</v>
      </c>
      <c r="M54" s="93">
        <v>8827.775</v>
      </c>
      <c r="N54" s="93">
        <v>15094.181833012584</v>
      </c>
      <c r="O54" s="93">
        <v>920299.3944803347</v>
      </c>
      <c r="P54" s="83">
        <v>940</v>
      </c>
      <c r="Q54" s="387" t="s">
        <v>253</v>
      </c>
      <c r="R54" s="673">
        <f t="shared" si="2"/>
        <v>979.0419090216327</v>
      </c>
      <c r="S54" s="358">
        <v>27496.160600000007</v>
      </c>
      <c r="T54" s="140">
        <v>701410.9974800001</v>
      </c>
      <c r="U54" s="140">
        <v>11568.169640000002</v>
      </c>
      <c r="V54" s="140">
        <v>11814.906280000001</v>
      </c>
      <c r="W54" s="140">
        <v>752290.2340000002</v>
      </c>
      <c r="X54" s="140">
        <v>1309</v>
      </c>
      <c r="Y54" s="140" t="s">
        <v>12</v>
      </c>
      <c r="Z54" s="676">
        <v>574.7060611153554</v>
      </c>
      <c r="AA54" s="670">
        <f t="shared" si="3"/>
        <v>-18.25592426638553</v>
      </c>
      <c r="AB54" s="670">
        <f t="shared" si="4"/>
        <v>39.25531914893617</v>
      </c>
      <c r="AC54" s="670">
        <f t="shared" si="5"/>
        <v>-41.29913583682384</v>
      </c>
    </row>
    <row r="55" spans="1:29" ht="18.75">
      <c r="A55" s="98">
        <v>31</v>
      </c>
      <c r="B55" s="391" t="s">
        <v>38</v>
      </c>
      <c r="C55" s="392">
        <v>1479005.66</v>
      </c>
      <c r="D55" s="392">
        <v>1509115.5</v>
      </c>
      <c r="E55" s="392">
        <v>156414.34</v>
      </c>
      <c r="F55" s="392">
        <v>303962.28</v>
      </c>
      <c r="G55" s="388">
        <f t="shared" si="0"/>
        <v>3448497.7800000003</v>
      </c>
      <c r="H55" s="393">
        <v>3144</v>
      </c>
      <c r="I55" s="391" t="s">
        <v>12</v>
      </c>
      <c r="J55" s="388">
        <f t="shared" si="1"/>
        <v>1096.8504389312977</v>
      </c>
      <c r="K55" s="93">
        <v>1612534.4614508983</v>
      </c>
      <c r="L55" s="93">
        <v>11054416.669980116</v>
      </c>
      <c r="M55" s="93">
        <v>154796.97600000002</v>
      </c>
      <c r="N55" s="93">
        <v>1714610.2669253296</v>
      </c>
      <c r="O55" s="93">
        <v>14536358.374356344</v>
      </c>
      <c r="P55" s="83">
        <v>4889</v>
      </c>
      <c r="Q55" s="387" t="s">
        <v>12</v>
      </c>
      <c r="R55" s="673">
        <f t="shared" si="2"/>
        <v>2973.278456607966</v>
      </c>
      <c r="S55" s="358">
        <v>686906.9203799999</v>
      </c>
      <c r="T55" s="140">
        <v>4341579.289299998</v>
      </c>
      <c r="U55" s="140">
        <v>357122.6392849999</v>
      </c>
      <c r="V55" s="140">
        <v>947649.3961649998</v>
      </c>
      <c r="W55" s="140">
        <v>6333258.245129999</v>
      </c>
      <c r="X55" s="140">
        <v>916</v>
      </c>
      <c r="Y55" s="140" t="s">
        <v>253</v>
      </c>
      <c r="Z55" s="676">
        <v>6914.037385513099</v>
      </c>
      <c r="AA55" s="670">
        <f t="shared" si="3"/>
        <v>-56.431603555519594</v>
      </c>
      <c r="AB55" s="670">
        <f t="shared" si="4"/>
        <v>-81.26406218040499</v>
      </c>
      <c r="AC55" s="670">
        <f t="shared" si="5"/>
        <v>132.5391814596776</v>
      </c>
    </row>
    <row r="56" spans="1:29" ht="18.75">
      <c r="A56" s="98">
        <v>32</v>
      </c>
      <c r="B56" s="387" t="s">
        <v>39</v>
      </c>
      <c r="C56" s="388">
        <v>227539.33</v>
      </c>
      <c r="D56" s="388">
        <v>232171.61</v>
      </c>
      <c r="E56" s="388">
        <v>24063.74</v>
      </c>
      <c r="F56" s="388">
        <v>46763.43</v>
      </c>
      <c r="G56" s="388">
        <f t="shared" si="0"/>
        <v>530538.11</v>
      </c>
      <c r="H56" s="389">
        <v>1055</v>
      </c>
      <c r="I56" s="387" t="s">
        <v>12</v>
      </c>
      <c r="J56" s="388">
        <f t="shared" si="1"/>
        <v>502.8797251184834</v>
      </c>
      <c r="K56" s="93">
        <v>194395.95185426396</v>
      </c>
      <c r="L56" s="93">
        <v>1332643.6749890584</v>
      </c>
      <c r="M56" s="93">
        <v>18661.248</v>
      </c>
      <c r="N56" s="93">
        <v>206701.50180737232</v>
      </c>
      <c r="O56" s="93">
        <v>1752402.3766506945</v>
      </c>
      <c r="P56" s="83">
        <v>589</v>
      </c>
      <c r="Q56" s="387" t="s">
        <v>12</v>
      </c>
      <c r="R56" s="673">
        <f t="shared" si="2"/>
        <v>2975.216259169261</v>
      </c>
      <c r="S56" s="358">
        <v>239156.361912</v>
      </c>
      <c r="T56" s="140">
        <v>1511582.24932</v>
      </c>
      <c r="U56" s="140">
        <v>124337.29903399998</v>
      </c>
      <c r="V56" s="140">
        <v>329937.54354600003</v>
      </c>
      <c r="W56" s="140">
        <v>2205013.453812</v>
      </c>
      <c r="X56" s="140">
        <v>319</v>
      </c>
      <c r="Y56" s="140" t="s">
        <v>253</v>
      </c>
      <c r="Z56" s="676">
        <v>6912.267880288401</v>
      </c>
      <c r="AA56" s="670">
        <f t="shared" si="3"/>
        <v>25.82803374338975</v>
      </c>
      <c r="AB56" s="670">
        <f t="shared" si="4"/>
        <v>-45.840407470288625</v>
      </c>
      <c r="AC56" s="670">
        <f t="shared" si="5"/>
        <v>132.32825039139988</v>
      </c>
    </row>
    <row r="57" spans="1:29" ht="18.75">
      <c r="A57" s="98">
        <v>33</v>
      </c>
      <c r="B57" s="387" t="s">
        <v>40</v>
      </c>
      <c r="C57" s="388">
        <v>568848.33</v>
      </c>
      <c r="D57" s="388">
        <v>580429.04</v>
      </c>
      <c r="E57" s="388">
        <v>60159.36</v>
      </c>
      <c r="F57" s="388">
        <v>116908.57</v>
      </c>
      <c r="G57" s="388">
        <f t="shared" si="0"/>
        <v>1326345.3000000003</v>
      </c>
      <c r="H57" s="389">
        <v>2307</v>
      </c>
      <c r="I57" s="387" t="s">
        <v>12</v>
      </c>
      <c r="J57" s="388">
        <f t="shared" si="1"/>
        <v>574.9221066319897</v>
      </c>
      <c r="K57" s="93">
        <v>698172.0590436001</v>
      </c>
      <c r="L57" s="93">
        <v>4786182.889425909</v>
      </c>
      <c r="M57" s="93">
        <v>67021.77600000001</v>
      </c>
      <c r="N57" s="93">
        <v>742367.378269519</v>
      </c>
      <c r="O57" s="93">
        <v>6293744.102739028</v>
      </c>
      <c r="P57" s="83">
        <v>2117</v>
      </c>
      <c r="Q57" s="387" t="s">
        <v>12</v>
      </c>
      <c r="R57" s="673">
        <f t="shared" si="2"/>
        <v>2972.9542289745054</v>
      </c>
      <c r="S57" s="358">
        <v>985704.0127439998</v>
      </c>
      <c r="T57" s="140">
        <v>6230119.394839998</v>
      </c>
      <c r="U57" s="140">
        <v>512467.1307579999</v>
      </c>
      <c r="V57" s="140">
        <v>1359866.6497019997</v>
      </c>
      <c r="W57" s="140">
        <v>9088157.188043999</v>
      </c>
      <c r="X57" s="140">
        <v>1314</v>
      </c>
      <c r="Y57" s="140" t="s">
        <v>12</v>
      </c>
      <c r="Z57" s="676">
        <v>6916.405774767122</v>
      </c>
      <c r="AA57" s="670">
        <f t="shared" si="3"/>
        <v>44.39985229283228</v>
      </c>
      <c r="AB57" s="670">
        <f t="shared" si="4"/>
        <v>-37.93103448275862</v>
      </c>
      <c r="AC57" s="670">
        <f t="shared" si="5"/>
        <v>132.64420647178534</v>
      </c>
    </row>
    <row r="58" spans="1:29" ht="18.75">
      <c r="A58" s="98"/>
      <c r="B58" s="387" t="s">
        <v>372</v>
      </c>
      <c r="C58" s="388"/>
      <c r="D58" s="388"/>
      <c r="E58" s="388"/>
      <c r="F58" s="388"/>
      <c r="G58" s="388"/>
      <c r="H58" s="389"/>
      <c r="I58" s="387"/>
      <c r="J58" s="388"/>
      <c r="K58" s="93">
        <v>0</v>
      </c>
      <c r="L58" s="93">
        <v>0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358">
        <v>240936.68222399996</v>
      </c>
      <c r="T58" s="140">
        <v>1522834.7226399996</v>
      </c>
      <c r="U58" s="140">
        <v>125262.88686799996</v>
      </c>
      <c r="V58" s="140">
        <v>332393.65429199993</v>
      </c>
      <c r="W58" s="140">
        <v>2221427.9460239992</v>
      </c>
      <c r="X58" s="140">
        <v>321</v>
      </c>
      <c r="Y58" s="140" t="s">
        <v>12</v>
      </c>
      <c r="Z58" s="676">
        <v>6920.336280448596</v>
      </c>
      <c r="AA58" s="671">
        <v>100</v>
      </c>
      <c r="AB58" s="671">
        <v>100</v>
      </c>
      <c r="AC58" s="671">
        <v>100</v>
      </c>
    </row>
    <row r="59" spans="1:29" ht="18.75">
      <c r="A59" s="98"/>
      <c r="B59" s="387" t="s">
        <v>332</v>
      </c>
      <c r="C59" s="388"/>
      <c r="D59" s="388"/>
      <c r="E59" s="388"/>
      <c r="F59" s="388"/>
      <c r="G59" s="388"/>
      <c r="H59" s="389"/>
      <c r="I59" s="387"/>
      <c r="J59" s="388"/>
      <c r="K59" s="93">
        <v>0</v>
      </c>
      <c r="L59" s="93">
        <v>0</v>
      </c>
      <c r="M59" s="93">
        <v>0</v>
      </c>
      <c r="N59" s="93">
        <v>0</v>
      </c>
      <c r="O59" s="93">
        <v>0</v>
      </c>
      <c r="P59" s="93">
        <v>0</v>
      </c>
      <c r="Q59" s="93">
        <v>0</v>
      </c>
      <c r="R59" s="93">
        <v>0</v>
      </c>
      <c r="S59" s="358"/>
      <c r="T59" s="140"/>
      <c r="U59" s="140"/>
      <c r="V59" s="140"/>
      <c r="W59" s="140"/>
      <c r="X59" s="140"/>
      <c r="Y59" s="140"/>
      <c r="Z59" s="676"/>
      <c r="AA59" s="671"/>
      <c r="AB59" s="671"/>
      <c r="AC59" s="671"/>
    </row>
    <row r="60" spans="1:29" ht="18.75">
      <c r="A60" s="98"/>
      <c r="B60" s="387" t="s">
        <v>333</v>
      </c>
      <c r="C60" s="388"/>
      <c r="D60" s="388"/>
      <c r="E60" s="388"/>
      <c r="F60" s="388"/>
      <c r="G60" s="388"/>
      <c r="H60" s="389"/>
      <c r="I60" s="387"/>
      <c r="J60" s="388"/>
      <c r="K60" s="93">
        <v>0</v>
      </c>
      <c r="L60" s="93">
        <v>0</v>
      </c>
      <c r="M60" s="93">
        <v>0</v>
      </c>
      <c r="N60" s="93">
        <v>0</v>
      </c>
      <c r="O60" s="93">
        <v>0</v>
      </c>
      <c r="P60" s="93">
        <v>0</v>
      </c>
      <c r="Q60" s="93">
        <v>0</v>
      </c>
      <c r="R60" s="93">
        <v>0</v>
      </c>
      <c r="S60" s="358">
        <v>12758.962235999998</v>
      </c>
      <c r="T60" s="140">
        <v>80642.72545999999</v>
      </c>
      <c r="U60" s="140">
        <v>6633.379476999998</v>
      </c>
      <c r="V60" s="140">
        <v>17602.127012999998</v>
      </c>
      <c r="W60" s="140">
        <v>117637.19418599998</v>
      </c>
      <c r="X60" s="140">
        <v>17</v>
      </c>
      <c r="Y60" s="140" t="s">
        <v>12</v>
      </c>
      <c r="Z60" s="676">
        <v>6919.834952117646</v>
      </c>
      <c r="AA60" s="671">
        <v>100</v>
      </c>
      <c r="AB60" s="671">
        <v>100</v>
      </c>
      <c r="AC60" s="671">
        <v>100</v>
      </c>
    </row>
    <row r="61" spans="1:29" ht="18.75">
      <c r="A61" s="98"/>
      <c r="B61" s="387" t="s">
        <v>334</v>
      </c>
      <c r="C61" s="388"/>
      <c r="D61" s="388"/>
      <c r="E61" s="388"/>
      <c r="F61" s="388"/>
      <c r="G61" s="388"/>
      <c r="H61" s="389"/>
      <c r="I61" s="387"/>
      <c r="J61" s="388"/>
      <c r="K61" s="93">
        <v>0</v>
      </c>
      <c r="L61" s="93">
        <v>0</v>
      </c>
      <c r="M61" s="93">
        <v>0</v>
      </c>
      <c r="N61" s="93">
        <v>0</v>
      </c>
      <c r="O61" s="93">
        <v>0</v>
      </c>
      <c r="P61" s="93">
        <v>0</v>
      </c>
      <c r="Q61" s="93">
        <v>0</v>
      </c>
      <c r="R61" s="93">
        <v>0</v>
      </c>
      <c r="S61" s="358"/>
      <c r="T61" s="140"/>
      <c r="U61" s="140"/>
      <c r="V61" s="140"/>
      <c r="W61" s="140"/>
      <c r="X61" s="140"/>
      <c r="Y61" s="140"/>
      <c r="Z61" s="676"/>
      <c r="AA61" s="671"/>
      <c r="AB61" s="671"/>
      <c r="AC61" s="671"/>
    </row>
    <row r="62" spans="1:29" ht="18.75">
      <c r="A62" s="98"/>
      <c r="B62" s="387" t="s">
        <v>335</v>
      </c>
      <c r="C62" s="388"/>
      <c r="D62" s="388"/>
      <c r="E62" s="388"/>
      <c r="F62" s="388"/>
      <c r="G62" s="388"/>
      <c r="H62" s="389"/>
      <c r="I62" s="387"/>
      <c r="J62" s="388"/>
      <c r="K62" s="93">
        <v>0</v>
      </c>
      <c r="L62" s="93">
        <v>0</v>
      </c>
      <c r="M62" s="93">
        <v>0</v>
      </c>
      <c r="N62" s="93">
        <v>0</v>
      </c>
      <c r="O62" s="93">
        <v>0</v>
      </c>
      <c r="P62" s="93">
        <v>0</v>
      </c>
      <c r="Q62" s="93">
        <v>0</v>
      </c>
      <c r="R62" s="93">
        <v>0</v>
      </c>
      <c r="S62" s="358">
        <v>801737.580504</v>
      </c>
      <c r="T62" s="140">
        <v>5067363.818439999</v>
      </c>
      <c r="U62" s="140">
        <v>416823.05457799986</v>
      </c>
      <c r="V62" s="140">
        <v>1106068.539282</v>
      </c>
      <c r="W62" s="140">
        <v>7391992.992803998</v>
      </c>
      <c r="X62" s="140">
        <v>1069</v>
      </c>
      <c r="Y62" s="140" t="s">
        <v>15</v>
      </c>
      <c r="Z62" s="676">
        <v>6914.867158843777</v>
      </c>
      <c r="AA62" s="671">
        <v>100</v>
      </c>
      <c r="AB62" s="671">
        <v>100</v>
      </c>
      <c r="AC62" s="671">
        <v>100</v>
      </c>
    </row>
    <row r="63" spans="1:29" ht="18.75">
      <c r="A63" s="98">
        <v>34</v>
      </c>
      <c r="B63" s="387" t="s">
        <v>41</v>
      </c>
      <c r="C63" s="388">
        <v>2080135.47</v>
      </c>
      <c r="D63" s="388">
        <v>4586655.21</v>
      </c>
      <c r="E63" s="388">
        <v>216573.69</v>
      </c>
      <c r="F63" s="388">
        <v>725488.51</v>
      </c>
      <c r="G63" s="388">
        <f t="shared" si="0"/>
        <v>7608852.88</v>
      </c>
      <c r="H63" s="389">
        <v>5</v>
      </c>
      <c r="I63" s="387" t="s">
        <v>15</v>
      </c>
      <c r="J63" s="388">
        <f t="shared" si="1"/>
        <v>1521770.576</v>
      </c>
      <c r="K63" s="93">
        <v>12953473.51645454</v>
      </c>
      <c r="L63" s="93">
        <v>15342412.507033423</v>
      </c>
      <c r="M63" s="93">
        <v>2310234.009</v>
      </c>
      <c r="N63" s="93">
        <v>5448289.327278342</v>
      </c>
      <c r="O63" s="93">
        <v>36054409.359766304</v>
      </c>
      <c r="P63" s="83">
        <v>75</v>
      </c>
      <c r="Q63" s="387" t="s">
        <v>15</v>
      </c>
      <c r="R63" s="673">
        <f t="shared" si="2"/>
        <v>480725.4581302174</v>
      </c>
      <c r="S63" s="358">
        <v>11833584.24</v>
      </c>
      <c r="T63" s="140">
        <v>3027409.76</v>
      </c>
      <c r="U63" s="140">
        <v>596560.9280000001</v>
      </c>
      <c r="V63" s="140">
        <v>26765268.728</v>
      </c>
      <c r="W63" s="140">
        <v>42222823.656</v>
      </c>
      <c r="X63" s="140">
        <v>52</v>
      </c>
      <c r="Y63" s="140" t="s">
        <v>12</v>
      </c>
      <c r="Z63" s="676">
        <v>811977.378</v>
      </c>
      <c r="AA63" s="670">
        <f t="shared" si="3"/>
        <v>17.108626672212612</v>
      </c>
      <c r="AB63" s="670">
        <f t="shared" si="4"/>
        <v>-30.666666666666664</v>
      </c>
      <c r="AC63" s="670">
        <f t="shared" si="5"/>
        <v>68.90667308492203</v>
      </c>
    </row>
    <row r="64" spans="1:29" ht="18.75">
      <c r="A64" s="98">
        <v>35</v>
      </c>
      <c r="B64" s="387" t="s">
        <v>349</v>
      </c>
      <c r="C64" s="388">
        <v>4853649.42</v>
      </c>
      <c r="D64" s="388">
        <v>10702195.49</v>
      </c>
      <c r="E64" s="388">
        <v>505338.61</v>
      </c>
      <c r="F64" s="388">
        <v>1692806.52</v>
      </c>
      <c r="G64" s="388">
        <f t="shared" si="0"/>
        <v>17753990.04</v>
      </c>
      <c r="H64" s="389">
        <v>4</v>
      </c>
      <c r="I64" s="387" t="s">
        <v>15</v>
      </c>
      <c r="J64" s="388">
        <f t="shared" si="1"/>
        <v>4438497.51</v>
      </c>
      <c r="K64" s="93">
        <v>345780.6072154189</v>
      </c>
      <c r="L64" s="93">
        <v>409551.0525491468</v>
      </c>
      <c r="M64" s="93">
        <v>61669.49100000001</v>
      </c>
      <c r="N64" s="93">
        <v>145436.88142632126</v>
      </c>
      <c r="O64" s="93">
        <v>962438.032190887</v>
      </c>
      <c r="P64" s="83">
        <v>2</v>
      </c>
      <c r="Q64" s="387" t="s">
        <v>15</v>
      </c>
      <c r="R64" s="673">
        <f t="shared" si="2"/>
        <v>481219.0160954435</v>
      </c>
      <c r="S64" s="358">
        <v>2958396.06</v>
      </c>
      <c r="T64" s="140">
        <v>756852.44</v>
      </c>
      <c r="U64" s="140">
        <v>149140.23200000002</v>
      </c>
      <c r="V64" s="140">
        <v>6691317.182</v>
      </c>
      <c r="W64" s="140">
        <v>10555705.914</v>
      </c>
      <c r="X64" s="140">
        <v>13</v>
      </c>
      <c r="Y64" s="140" t="s">
        <v>12</v>
      </c>
      <c r="Z64" s="676">
        <v>811977.378</v>
      </c>
      <c r="AA64" s="670">
        <f t="shared" si="3"/>
        <v>996.7673305647603</v>
      </c>
      <c r="AB64" s="670">
        <f t="shared" si="4"/>
        <v>550</v>
      </c>
      <c r="AC64" s="670">
        <f t="shared" si="5"/>
        <v>68.7334354715016</v>
      </c>
    </row>
    <row r="65" spans="1:29" ht="18.75">
      <c r="A65" s="98">
        <v>36</v>
      </c>
      <c r="B65" s="387" t="s">
        <v>163</v>
      </c>
      <c r="C65" s="388">
        <v>12240217.61</v>
      </c>
      <c r="D65" s="388">
        <v>336670346.07</v>
      </c>
      <c r="E65" s="388">
        <v>1454043.43</v>
      </c>
      <c r="F65" s="388">
        <v>11861491.2</v>
      </c>
      <c r="G65" s="388">
        <f t="shared" si="0"/>
        <v>362226098.31</v>
      </c>
      <c r="H65" s="389">
        <v>8470</v>
      </c>
      <c r="I65" s="387" t="s">
        <v>12</v>
      </c>
      <c r="J65" s="388">
        <f t="shared" si="1"/>
        <v>42765.77311806376</v>
      </c>
      <c r="K65" s="93">
        <v>20316768.222836234</v>
      </c>
      <c r="L65" s="93">
        <v>11012044.377898915</v>
      </c>
      <c r="M65" s="93">
        <v>1058731.9025680001</v>
      </c>
      <c r="N65" s="93">
        <v>9189213.5949112</v>
      </c>
      <c r="O65" s="93">
        <v>41576758.09821435</v>
      </c>
      <c r="P65" s="83">
        <v>7624</v>
      </c>
      <c r="Q65" s="387" t="s">
        <v>12</v>
      </c>
      <c r="R65" s="673">
        <f t="shared" si="2"/>
        <v>5453.404787278902</v>
      </c>
      <c r="S65" s="358"/>
      <c r="T65" s="140"/>
      <c r="U65" s="140"/>
      <c r="V65" s="140"/>
      <c r="W65" s="140"/>
      <c r="X65" s="140"/>
      <c r="Y65" s="140"/>
      <c r="Z65" s="676"/>
      <c r="AA65" s="670">
        <f t="shared" si="3"/>
        <v>-100</v>
      </c>
      <c r="AB65" s="670">
        <f t="shared" si="4"/>
        <v>-100</v>
      </c>
      <c r="AC65" s="670">
        <f t="shared" si="5"/>
        <v>-100</v>
      </c>
    </row>
    <row r="66" spans="1:29" ht="18.75">
      <c r="A66" s="98">
        <v>37</v>
      </c>
      <c r="B66" s="387" t="s">
        <v>42</v>
      </c>
      <c r="C66" s="388">
        <v>1632029.01</v>
      </c>
      <c r="D66" s="388">
        <v>44889379.48</v>
      </c>
      <c r="E66" s="388">
        <v>193872.46</v>
      </c>
      <c r="F66" s="388">
        <v>1581532.16</v>
      </c>
      <c r="G66" s="388">
        <f t="shared" si="0"/>
        <v>48296813.10999999</v>
      </c>
      <c r="H66" s="389">
        <v>2539</v>
      </c>
      <c r="I66" s="387" t="s">
        <v>12</v>
      </c>
      <c r="J66" s="388">
        <f t="shared" si="1"/>
        <v>19021.982319810944</v>
      </c>
      <c r="K66" s="93">
        <v>5441644.444608901</v>
      </c>
      <c r="L66" s="93">
        <v>2949466.640340248</v>
      </c>
      <c r="M66" s="93">
        <v>283570.8176</v>
      </c>
      <c r="N66" s="93">
        <v>2461239.531830052</v>
      </c>
      <c r="O66" s="93">
        <v>11135921.434379201</v>
      </c>
      <c r="P66" s="83">
        <v>2043</v>
      </c>
      <c r="Q66" s="387" t="s">
        <v>12</v>
      </c>
      <c r="R66" s="673">
        <f t="shared" si="2"/>
        <v>5450.769179823397</v>
      </c>
      <c r="S66" s="358"/>
      <c r="T66" s="140"/>
      <c r="U66" s="140"/>
      <c r="V66" s="140"/>
      <c r="W66" s="140"/>
      <c r="X66" s="140"/>
      <c r="Y66" s="140"/>
      <c r="Z66" s="676"/>
      <c r="AA66" s="670">
        <f t="shared" si="3"/>
        <v>-100</v>
      </c>
      <c r="AB66" s="670">
        <f t="shared" si="4"/>
        <v>-100</v>
      </c>
      <c r="AC66" s="670">
        <f t="shared" si="5"/>
        <v>-100</v>
      </c>
    </row>
    <row r="67" spans="1:29" ht="18.75">
      <c r="A67" s="98">
        <v>38</v>
      </c>
      <c r="B67" s="387" t="s">
        <v>236</v>
      </c>
      <c r="C67" s="388">
        <v>2448043.52</v>
      </c>
      <c r="D67" s="388">
        <v>67334069.21</v>
      </c>
      <c r="E67" s="388">
        <v>290808.69</v>
      </c>
      <c r="F67" s="388">
        <v>2372298.24</v>
      </c>
      <c r="G67" s="388">
        <f t="shared" si="0"/>
        <v>72445219.65999998</v>
      </c>
      <c r="H67" s="389">
        <v>4860</v>
      </c>
      <c r="I67" s="387" t="s">
        <v>12</v>
      </c>
      <c r="J67" s="388">
        <f t="shared" si="1"/>
        <v>14906.423798353906</v>
      </c>
      <c r="K67" s="93">
        <v>13110476.222618444</v>
      </c>
      <c r="L67" s="93">
        <v>7106107.841334041</v>
      </c>
      <c r="M67" s="93">
        <v>683203.119832</v>
      </c>
      <c r="N67" s="93">
        <v>5929829.243473403</v>
      </c>
      <c r="O67" s="93">
        <v>26829616.427257888</v>
      </c>
      <c r="P67" s="83">
        <v>4920</v>
      </c>
      <c r="Q67" s="387" t="s">
        <v>12</v>
      </c>
      <c r="R67" s="673">
        <f t="shared" si="2"/>
        <v>5453.174070580872</v>
      </c>
      <c r="S67" s="358">
        <f>+'ตาราง 3'!B56</f>
        <v>17512452.6</v>
      </c>
      <c r="T67" s="140">
        <f>+'ตาราง 3'!C56</f>
        <v>28478510.5</v>
      </c>
      <c r="U67" s="140">
        <f>+'ตาราง 3'!D56</f>
        <v>4575129.61</v>
      </c>
      <c r="V67" s="140">
        <f>+'ตาราง 3'!E56</f>
        <v>18297501.73</v>
      </c>
      <c r="W67" s="140">
        <f>+'ตาราง 3'!F56</f>
        <v>68863594.44</v>
      </c>
      <c r="X67" s="140">
        <f>+'ตาราง 3'!G56</f>
        <v>80</v>
      </c>
      <c r="Y67" s="140" t="str">
        <f>+'ตาราง 3'!H56</f>
        <v>ราย</v>
      </c>
      <c r="Z67" s="676">
        <f>+'ตาราง 3'!I56</f>
        <v>860794.9305</v>
      </c>
      <c r="AA67" s="670">
        <f t="shared" si="3"/>
        <v>156.6700669266265</v>
      </c>
      <c r="AB67" s="670">
        <f t="shared" si="4"/>
        <v>-98.3739837398374</v>
      </c>
      <c r="AC67" s="670">
        <f t="shared" si="5"/>
        <v>15685.20911598753</v>
      </c>
    </row>
    <row r="68" spans="1:29" ht="18.75">
      <c r="A68" s="98">
        <v>39</v>
      </c>
      <c r="B68" s="387" t="s">
        <v>192</v>
      </c>
      <c r="C68" s="388">
        <v>1597032.94</v>
      </c>
      <c r="D68" s="388">
        <v>4554646.44</v>
      </c>
      <c r="E68" s="388">
        <v>137526.96</v>
      </c>
      <c r="F68" s="388">
        <v>472121.36</v>
      </c>
      <c r="G68" s="388">
        <f t="shared" si="0"/>
        <v>6761327.700000001</v>
      </c>
      <c r="H68" s="389">
        <v>70</v>
      </c>
      <c r="I68" s="387" t="s">
        <v>12</v>
      </c>
      <c r="J68" s="388">
        <f t="shared" si="1"/>
        <v>96590.39571428573</v>
      </c>
      <c r="K68" s="93">
        <v>34058028.26302938</v>
      </c>
      <c r="L68" s="93">
        <v>14617037.692543445</v>
      </c>
      <c r="M68" s="93">
        <v>681215.9706</v>
      </c>
      <c r="N68" s="93">
        <v>8986063.665299831</v>
      </c>
      <c r="O68" s="93">
        <v>58342345.59147266</v>
      </c>
      <c r="P68" s="83">
        <v>80</v>
      </c>
      <c r="Q68" s="387" t="s">
        <v>12</v>
      </c>
      <c r="R68" s="673">
        <f t="shared" si="2"/>
        <v>729279.3198934083</v>
      </c>
      <c r="S68" s="358">
        <f>+'ตาราง 3'!B57</f>
        <v>37596564.986820005</v>
      </c>
      <c r="T68" s="140">
        <f>+'ตาราง 3'!C57</f>
        <v>15280520.461304</v>
      </c>
      <c r="U68" s="140">
        <f>+'ตาราง 3'!D57</f>
        <v>976628.6721600001</v>
      </c>
      <c r="V68" s="140">
        <f>+'ตาราง 3'!E57</f>
        <v>30962.257319999997</v>
      </c>
      <c r="W68" s="140">
        <f>+'ตาราง 3'!F57</f>
        <v>53884676.37760401</v>
      </c>
      <c r="X68" s="140">
        <f>+'ตาราง 3'!G57</f>
        <v>1979</v>
      </c>
      <c r="Y68" s="140" t="str">
        <f>+'ตาราง 3'!H57</f>
        <v>ราย</v>
      </c>
      <c r="Z68" s="676">
        <f>+'ตาราง 3'!I57</f>
        <v>27228.23465265488</v>
      </c>
      <c r="AA68" s="670">
        <f t="shared" si="3"/>
        <v>-7.64053822087021</v>
      </c>
      <c r="AB68" s="670">
        <f t="shared" si="4"/>
        <v>2373.75</v>
      </c>
      <c r="AC68" s="670">
        <f t="shared" si="5"/>
        <v>-96.26641892757435</v>
      </c>
    </row>
    <row r="69" spans="1:29" ht="18.75">
      <c r="A69" s="98">
        <v>40</v>
      </c>
      <c r="B69" s="387" t="s">
        <v>197</v>
      </c>
      <c r="C69" s="388">
        <v>2794807.64</v>
      </c>
      <c r="D69" s="388">
        <v>7970631.27</v>
      </c>
      <c r="E69" s="388">
        <v>240672.19</v>
      </c>
      <c r="F69" s="388">
        <v>826212.39</v>
      </c>
      <c r="G69" s="388">
        <f t="shared" si="0"/>
        <v>11832323.49</v>
      </c>
      <c r="H69" s="389">
        <v>100</v>
      </c>
      <c r="I69" s="387" t="s">
        <v>12</v>
      </c>
      <c r="J69" s="388">
        <f t="shared" si="1"/>
        <v>118323.2349</v>
      </c>
      <c r="K69" s="93">
        <v>50237699.98473029</v>
      </c>
      <c r="L69" s="93">
        <v>21561035.436118208</v>
      </c>
      <c r="M69" s="93">
        <v>1004835.7260000001</v>
      </c>
      <c r="N69" s="93">
        <v>13255000.17131245</v>
      </c>
      <c r="O69" s="93">
        <v>86058571.31816094</v>
      </c>
      <c r="P69" s="83">
        <v>118</v>
      </c>
      <c r="Q69" s="387" t="s">
        <v>12</v>
      </c>
      <c r="R69" s="673">
        <f t="shared" si="2"/>
        <v>729309.9264250927</v>
      </c>
      <c r="S69" s="358"/>
      <c r="T69" s="140"/>
      <c r="U69" s="140"/>
      <c r="V69" s="140"/>
      <c r="W69" s="140"/>
      <c r="X69" s="140"/>
      <c r="Y69" s="140"/>
      <c r="Z69" s="676"/>
      <c r="AA69" s="670">
        <f t="shared" si="3"/>
        <v>-100</v>
      </c>
      <c r="AB69" s="670">
        <f t="shared" si="4"/>
        <v>-100</v>
      </c>
      <c r="AC69" s="670">
        <f t="shared" si="5"/>
        <v>-100</v>
      </c>
    </row>
    <row r="70" spans="1:29" ht="18.75">
      <c r="A70" s="98">
        <v>41</v>
      </c>
      <c r="B70" s="387" t="s">
        <v>43</v>
      </c>
      <c r="C70" s="388">
        <v>2794807.64</v>
      </c>
      <c r="D70" s="388">
        <v>7970631.27</v>
      </c>
      <c r="E70" s="388">
        <v>240672.19</v>
      </c>
      <c r="F70" s="388">
        <v>826212.39</v>
      </c>
      <c r="G70" s="388">
        <f t="shared" si="0"/>
        <v>11832323.49</v>
      </c>
      <c r="H70" s="389">
        <v>100</v>
      </c>
      <c r="I70" s="387" t="s">
        <v>12</v>
      </c>
      <c r="J70" s="388">
        <f t="shared" si="1"/>
        <v>118323.2349</v>
      </c>
      <c r="K70" s="93">
        <v>36178372.43504678</v>
      </c>
      <c r="L70" s="93">
        <v>15527047.821262104</v>
      </c>
      <c r="M70" s="93">
        <v>723626.3034000001</v>
      </c>
      <c r="N70" s="93">
        <v>9545507.317614216</v>
      </c>
      <c r="O70" s="93">
        <v>61974553.877323106</v>
      </c>
      <c r="P70" s="83">
        <v>85</v>
      </c>
      <c r="Q70" s="387" t="s">
        <v>12</v>
      </c>
      <c r="R70" s="673">
        <f t="shared" si="2"/>
        <v>729112.3985567425</v>
      </c>
      <c r="S70" s="358">
        <f>+'ตาราง 3'!B58</f>
        <v>46975973.956590004</v>
      </c>
      <c r="T70" s="140">
        <f>+'ตาราง 3'!C58</f>
        <v>19092630.709348</v>
      </c>
      <c r="U70" s="140">
        <f>+'ตาราง 3'!D58</f>
        <v>1220273.26392</v>
      </c>
      <c r="V70" s="140">
        <f>+'ตาราง 3'!E58</f>
        <v>38686.57134</v>
      </c>
      <c r="W70" s="140">
        <f>+'ตาราง 3'!F58</f>
        <v>67327564.501198</v>
      </c>
      <c r="X70" s="140">
        <f>+'ตาราง 3'!G58</f>
        <v>42049</v>
      </c>
      <c r="Y70" s="140" t="str">
        <f>+'ตาราง 3'!H58</f>
        <v>ราย</v>
      </c>
      <c r="Z70" s="676">
        <f>+'ตาราง 3'!I58</f>
        <v>1601.1692192727055</v>
      </c>
      <c r="AA70" s="670">
        <f t="shared" si="3"/>
        <v>8.637433089830743</v>
      </c>
      <c r="AB70" s="670">
        <f t="shared" si="4"/>
        <v>49369.41176470588</v>
      </c>
      <c r="AC70" s="670">
        <f t="shared" si="5"/>
        <v>-99.78039473441378</v>
      </c>
    </row>
    <row r="71" spans="1:29" ht="18.75">
      <c r="A71" s="98">
        <v>42</v>
      </c>
      <c r="B71" s="387" t="s">
        <v>186</v>
      </c>
      <c r="C71" s="388">
        <v>798516.47</v>
      </c>
      <c r="D71" s="388">
        <v>2277323.22</v>
      </c>
      <c r="E71" s="388">
        <v>68763.48</v>
      </c>
      <c r="F71" s="388">
        <v>236060.68</v>
      </c>
      <c r="G71" s="388">
        <f t="shared" si="0"/>
        <v>3380663.8500000006</v>
      </c>
      <c r="H71" s="389">
        <v>30</v>
      </c>
      <c r="I71" s="387" t="s">
        <v>12</v>
      </c>
      <c r="J71" s="388">
        <f t="shared" si="1"/>
        <v>112688.79500000001</v>
      </c>
      <c r="K71" s="93">
        <v>0</v>
      </c>
      <c r="L71" s="93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358"/>
      <c r="T71" s="140"/>
      <c r="U71" s="140"/>
      <c r="V71" s="140"/>
      <c r="W71" s="140"/>
      <c r="X71" s="140"/>
      <c r="Y71" s="140"/>
      <c r="Z71" s="676"/>
      <c r="AA71" s="671">
        <v>100</v>
      </c>
      <c r="AB71" s="671">
        <v>100</v>
      </c>
      <c r="AC71" s="671">
        <v>100</v>
      </c>
    </row>
    <row r="72" spans="1:29" ht="18.75">
      <c r="A72" s="98"/>
      <c r="B72" s="387" t="s">
        <v>401</v>
      </c>
      <c r="C72" s="388"/>
      <c r="D72" s="388"/>
      <c r="E72" s="388"/>
      <c r="F72" s="388"/>
      <c r="G72" s="388"/>
      <c r="H72" s="389"/>
      <c r="I72" s="387"/>
      <c r="J72" s="388"/>
      <c r="K72" s="93">
        <v>0</v>
      </c>
      <c r="L72" s="93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358">
        <f>+'ตาราง 3'!B59</f>
        <v>46975973.956590004</v>
      </c>
      <c r="T72" s="140">
        <f>+'ตาราง 3'!C59</f>
        <v>19092630.709348</v>
      </c>
      <c r="U72" s="140">
        <f>+'ตาราง 3'!D59</f>
        <v>1220273.26392</v>
      </c>
      <c r="V72" s="140">
        <f>+'ตาราง 3'!E59</f>
        <v>38686.57134</v>
      </c>
      <c r="W72" s="140">
        <f>+'ตาราง 3'!F59</f>
        <v>67327564.501198</v>
      </c>
      <c r="X72" s="140">
        <f>+'ตาราง 3'!G59</f>
        <v>12326</v>
      </c>
      <c r="Y72" s="140" t="str">
        <f>+'ตาราง 3'!H59</f>
        <v>ราย</v>
      </c>
      <c r="Z72" s="676">
        <f>+'ตาราง 3'!I59</f>
        <v>5462.2395344148945</v>
      </c>
      <c r="AA72" s="671">
        <v>100</v>
      </c>
      <c r="AB72" s="671">
        <v>100</v>
      </c>
      <c r="AC72" s="671">
        <v>100</v>
      </c>
    </row>
    <row r="73" spans="1:29" ht="18.75">
      <c r="A73" s="98"/>
      <c r="B73" s="387" t="s">
        <v>44</v>
      </c>
      <c r="C73" s="388">
        <v>15181972.67</v>
      </c>
      <c r="D73" s="388">
        <v>33288893.94</v>
      </c>
      <c r="E73" s="388">
        <v>1782676.21</v>
      </c>
      <c r="F73" s="388">
        <v>4241447.88</v>
      </c>
      <c r="G73" s="388">
        <f t="shared" si="0"/>
        <v>54494990.7</v>
      </c>
      <c r="H73" s="389">
        <v>106239</v>
      </c>
      <c r="I73" s="387" t="s">
        <v>12</v>
      </c>
      <c r="J73" s="388">
        <f t="shared" si="1"/>
        <v>512.9471352328242</v>
      </c>
      <c r="K73" s="93">
        <v>246513.3597737749</v>
      </c>
      <c r="L73" s="93">
        <v>15092.155466839899</v>
      </c>
      <c r="M73" s="93">
        <v>187421.418</v>
      </c>
      <c r="N73" s="93">
        <v>61184.71000664101</v>
      </c>
      <c r="O73" s="93">
        <v>510211.6432472558</v>
      </c>
      <c r="P73" s="83">
        <v>123855</v>
      </c>
      <c r="Q73" s="387" t="s">
        <v>12</v>
      </c>
      <c r="R73" s="673">
        <f t="shared" si="2"/>
        <v>4.119427098197536</v>
      </c>
      <c r="S73" s="358">
        <v>19662606.024707224</v>
      </c>
      <c r="T73" s="140">
        <v>23320056.75094621</v>
      </c>
      <c r="U73" s="140">
        <v>4197878.439463157</v>
      </c>
      <c r="V73" s="140">
        <v>5475268.693174423</v>
      </c>
      <c r="W73" s="140">
        <v>52655809.90829101</v>
      </c>
      <c r="X73" s="140">
        <v>100</v>
      </c>
      <c r="Y73" s="140" t="s">
        <v>12</v>
      </c>
      <c r="Z73" s="676">
        <v>526558.0990829101</v>
      </c>
      <c r="AA73" s="670">
        <f>+(W73-O73)/O73*100</f>
        <v>10220.3857860165</v>
      </c>
      <c r="AB73" s="670">
        <f t="shared" si="4"/>
        <v>-99.91926042549755</v>
      </c>
      <c r="AC73" s="670">
        <f t="shared" si="5"/>
        <v>12782213.815270737</v>
      </c>
    </row>
    <row r="74" spans="1:29" ht="18.75">
      <c r="A74" s="98"/>
      <c r="B74" s="387" t="s">
        <v>45</v>
      </c>
      <c r="C74" s="388">
        <v>8174908.36</v>
      </c>
      <c r="D74" s="388">
        <v>17924789.04</v>
      </c>
      <c r="E74" s="388">
        <v>959902.58</v>
      </c>
      <c r="F74" s="388">
        <v>2283856.55</v>
      </c>
      <c r="G74" s="388">
        <f t="shared" si="0"/>
        <v>29343456.529999997</v>
      </c>
      <c r="H74" s="389">
        <v>51929</v>
      </c>
      <c r="I74" s="387" t="s">
        <v>12</v>
      </c>
      <c r="J74" s="388">
        <f t="shared" si="1"/>
        <v>565.0687771765295</v>
      </c>
      <c r="K74" s="93">
        <v>111218.9864368983</v>
      </c>
      <c r="L74" s="93">
        <v>6809.100471108003</v>
      </c>
      <c r="M74" s="93">
        <v>84558.582</v>
      </c>
      <c r="N74" s="93">
        <v>27604.594893433015</v>
      </c>
      <c r="O74" s="93">
        <v>230191.2638014393</v>
      </c>
      <c r="P74" s="83">
        <v>55884</v>
      </c>
      <c r="Q74" s="387" t="s">
        <v>12</v>
      </c>
      <c r="R74" s="673">
        <f t="shared" si="2"/>
        <v>4.119090684300324</v>
      </c>
      <c r="S74" s="358">
        <v>5762814.175292776</v>
      </c>
      <c r="T74" s="140">
        <v>6834757.989053788</v>
      </c>
      <c r="U74" s="140">
        <v>1230335.0505368432</v>
      </c>
      <c r="V74" s="140">
        <v>1604718.9268255779</v>
      </c>
      <c r="W74" s="140">
        <v>15432626.141708985</v>
      </c>
      <c r="X74" s="140">
        <v>100</v>
      </c>
      <c r="Y74" s="140" t="s">
        <v>12</v>
      </c>
      <c r="Z74" s="676">
        <v>154326.26141708985</v>
      </c>
      <c r="AA74" s="670">
        <f t="shared" si="3"/>
        <v>6604.262310763025</v>
      </c>
      <c r="AB74" s="670">
        <f t="shared" si="4"/>
        <v>-99.82105790566173</v>
      </c>
      <c r="AC74" s="670">
        <f t="shared" si="5"/>
        <v>3746509.9497468085</v>
      </c>
    </row>
    <row r="75" spans="1:29" ht="18.75" hidden="1">
      <c r="A75" s="98"/>
      <c r="B75" s="387"/>
      <c r="C75" s="388"/>
      <c r="D75" s="388"/>
      <c r="E75" s="388"/>
      <c r="F75" s="388"/>
      <c r="G75" s="388"/>
      <c r="H75" s="389"/>
      <c r="I75" s="387"/>
      <c r="J75" s="388"/>
      <c r="K75" s="93"/>
      <c r="L75" s="93"/>
      <c r="M75" s="93"/>
      <c r="N75" s="93"/>
      <c r="O75" s="93"/>
      <c r="P75" s="83"/>
      <c r="Q75" s="387"/>
      <c r="R75" s="673"/>
      <c r="S75" s="358"/>
      <c r="T75" s="140"/>
      <c r="U75" s="140"/>
      <c r="V75" s="140"/>
      <c r="W75" s="140"/>
      <c r="X75" s="140"/>
      <c r="Y75" s="140"/>
      <c r="Z75" s="676"/>
      <c r="AA75" s="670" t="e">
        <f t="shared" si="3"/>
        <v>#DIV/0!</v>
      </c>
      <c r="AB75" s="670" t="e">
        <f t="shared" si="4"/>
        <v>#DIV/0!</v>
      </c>
      <c r="AC75" s="670" t="e">
        <f t="shared" si="5"/>
        <v>#DIV/0!</v>
      </c>
    </row>
    <row r="76" spans="1:29" ht="18.75" hidden="1">
      <c r="A76" s="98"/>
      <c r="B76" s="387"/>
      <c r="C76" s="388"/>
      <c r="D76" s="388"/>
      <c r="E76" s="388"/>
      <c r="F76" s="388"/>
      <c r="G76" s="388"/>
      <c r="H76" s="389"/>
      <c r="I76" s="387"/>
      <c r="J76" s="388"/>
      <c r="K76" s="93"/>
      <c r="L76" s="93"/>
      <c r="M76" s="93"/>
      <c r="N76" s="93"/>
      <c r="O76" s="93"/>
      <c r="P76" s="83"/>
      <c r="Q76" s="394"/>
      <c r="R76" s="673"/>
      <c r="S76" s="358"/>
      <c r="T76" s="140"/>
      <c r="U76" s="140"/>
      <c r="V76" s="140"/>
      <c r="W76" s="140"/>
      <c r="X76" s="140"/>
      <c r="Y76" s="140"/>
      <c r="Z76" s="676"/>
      <c r="AA76" s="670" t="e">
        <f aca="true" t="shared" si="6" ref="AA76:AA86">+(W76-O76)/O76*100</f>
        <v>#DIV/0!</v>
      </c>
      <c r="AB76" s="670" t="e">
        <f aca="true" t="shared" si="7" ref="AB76:AB86">+(X76-P76)/P76*100</f>
        <v>#DIV/0!</v>
      </c>
      <c r="AC76" s="670" t="e">
        <f aca="true" t="shared" si="8" ref="AC76:AC86">+(Z76-R76)/R76*100</f>
        <v>#DIV/0!</v>
      </c>
    </row>
    <row r="77" spans="1:29" ht="18.75">
      <c r="A77" s="98"/>
      <c r="B77" s="395" t="s">
        <v>46</v>
      </c>
      <c r="C77" s="388"/>
      <c r="D77" s="388"/>
      <c r="E77" s="388"/>
      <c r="F77" s="388"/>
      <c r="G77" s="388"/>
      <c r="H77" s="389"/>
      <c r="I77" s="387"/>
      <c r="J77" s="387"/>
      <c r="K77" s="387"/>
      <c r="L77" s="387"/>
      <c r="M77" s="387"/>
      <c r="N77" s="387"/>
      <c r="O77" s="93"/>
      <c r="P77" s="83"/>
      <c r="Q77" s="394"/>
      <c r="R77" s="673"/>
      <c r="S77" s="358"/>
      <c r="T77" s="140"/>
      <c r="U77" s="140"/>
      <c r="V77" s="140"/>
      <c r="W77" s="140"/>
      <c r="X77" s="140"/>
      <c r="Y77" s="140"/>
      <c r="Z77" s="676"/>
      <c r="AA77" s="670"/>
      <c r="AB77" s="670"/>
      <c r="AC77" s="670"/>
    </row>
    <row r="78" spans="1:29" ht="18.75">
      <c r="A78" s="98">
        <v>43</v>
      </c>
      <c r="B78" s="387" t="s">
        <v>126</v>
      </c>
      <c r="C78" s="388">
        <v>3254245.64</v>
      </c>
      <c r="D78" s="388">
        <v>9003334.83</v>
      </c>
      <c r="E78" s="388">
        <v>387419.9</v>
      </c>
      <c r="F78" s="388">
        <v>815206.24</v>
      </c>
      <c r="G78" s="388">
        <f>SUM(C78:F78)</f>
        <v>13460206.610000001</v>
      </c>
      <c r="H78" s="389">
        <v>492646</v>
      </c>
      <c r="I78" s="387" t="s">
        <v>256</v>
      </c>
      <c r="J78" s="388">
        <f>+G78/H78</f>
        <v>27.32226915472774</v>
      </c>
      <c r="K78" s="93">
        <v>3370158.7856652183</v>
      </c>
      <c r="L78" s="93">
        <v>7193780.625464307</v>
      </c>
      <c r="M78" s="93">
        <v>514451.25</v>
      </c>
      <c r="N78" s="93">
        <v>2930047.0617024433</v>
      </c>
      <c r="O78" s="93">
        <v>14008437.722831968</v>
      </c>
      <c r="P78" s="83">
        <v>442341</v>
      </c>
      <c r="Q78" s="387" t="str">
        <f>+'ตาราง 3'!H64</f>
        <v>จำนวนเอกสารรายการ</v>
      </c>
      <c r="R78" s="673">
        <f>+O78/P78</f>
        <v>31.668865700516047</v>
      </c>
      <c r="S78" s="358">
        <v>5984641.1</v>
      </c>
      <c r="T78" s="140">
        <v>38575125.03</v>
      </c>
      <c r="U78" s="140">
        <v>3451001.32</v>
      </c>
      <c r="V78" s="140">
        <v>9784653.45</v>
      </c>
      <c r="W78" s="140">
        <v>57795420.900000006</v>
      </c>
      <c r="X78" s="140">
        <v>27138</v>
      </c>
      <c r="Y78" s="140" t="s">
        <v>187</v>
      </c>
      <c r="Z78" s="676">
        <v>2129.686082246297</v>
      </c>
      <c r="AA78" s="670">
        <f t="shared" si="6"/>
        <v>312.57577785280677</v>
      </c>
      <c r="AB78" s="670">
        <f t="shared" si="7"/>
        <v>-93.86491417255014</v>
      </c>
      <c r="AC78" s="670">
        <f t="shared" si="8"/>
        <v>6624.857474802431</v>
      </c>
    </row>
    <row r="79" spans="1:29" ht="18.75">
      <c r="A79" s="98">
        <v>44</v>
      </c>
      <c r="B79" s="387" t="s">
        <v>127</v>
      </c>
      <c r="C79" s="388">
        <v>5943665.47</v>
      </c>
      <c r="D79" s="388">
        <v>11441362.04</v>
      </c>
      <c r="E79" s="388">
        <v>823994.78</v>
      </c>
      <c r="F79" s="388">
        <v>2057946.67</v>
      </c>
      <c r="G79" s="388">
        <f t="shared" si="0"/>
        <v>20266968.96</v>
      </c>
      <c r="H79" s="389">
        <v>2797</v>
      </c>
      <c r="I79" s="387" t="s">
        <v>253</v>
      </c>
      <c r="J79" s="388">
        <f aca="true" t="shared" si="9" ref="J79:J86">+G79/H79</f>
        <v>7245.9667357883445</v>
      </c>
      <c r="K79" s="93">
        <v>5297651.966651578</v>
      </c>
      <c r="L79" s="93">
        <v>31348990.256268814</v>
      </c>
      <c r="M79" s="93">
        <v>841386.25</v>
      </c>
      <c r="N79" s="93">
        <v>4439465.2450037</v>
      </c>
      <c r="O79" s="93">
        <v>41927493.717924096</v>
      </c>
      <c r="P79" s="83">
        <v>3515</v>
      </c>
      <c r="Q79" s="387" t="str">
        <f>+'ตาราง 3'!H65</f>
        <v>จำนวนครั้งของการจัดซื้อ</v>
      </c>
      <c r="R79" s="673">
        <f t="shared" si="2"/>
        <v>11928.163219893057</v>
      </c>
      <c r="S79" s="358">
        <v>3689001.2</v>
      </c>
      <c r="T79" s="140">
        <v>8451046.19</v>
      </c>
      <c r="U79" s="140">
        <v>675128.81</v>
      </c>
      <c r="V79" s="140">
        <v>4175085.84</v>
      </c>
      <c r="W79" s="140">
        <v>16990262.04</v>
      </c>
      <c r="X79" s="140">
        <v>398567</v>
      </c>
      <c r="Y79" s="140" t="s">
        <v>131</v>
      </c>
      <c r="Z79" s="676">
        <v>42.62837123996718</v>
      </c>
      <c r="AA79" s="670">
        <f t="shared" si="6"/>
        <v>-59.477038731898666</v>
      </c>
      <c r="AB79" s="670">
        <f t="shared" si="7"/>
        <v>11239.032716927453</v>
      </c>
      <c r="AC79" s="670">
        <f t="shared" si="8"/>
        <v>-99.64262417897774</v>
      </c>
    </row>
    <row r="80" spans="1:29" ht="18.75">
      <c r="A80" s="98">
        <v>45</v>
      </c>
      <c r="B80" s="387" t="s">
        <v>47</v>
      </c>
      <c r="C80" s="388">
        <v>900010.87</v>
      </c>
      <c r="D80" s="388">
        <v>3290770.42</v>
      </c>
      <c r="E80" s="388">
        <v>54762.74</v>
      </c>
      <c r="F80" s="388">
        <v>344630.76</v>
      </c>
      <c r="G80" s="388">
        <f t="shared" si="0"/>
        <v>4590174.79</v>
      </c>
      <c r="H80" s="389">
        <v>1410</v>
      </c>
      <c r="I80" s="387" t="s">
        <v>128</v>
      </c>
      <c r="J80" s="388">
        <f t="shared" si="9"/>
        <v>3255.443113475177</v>
      </c>
      <c r="K80" s="93">
        <v>498590.75754856825</v>
      </c>
      <c r="L80" s="93">
        <v>728461.2562236739</v>
      </c>
      <c r="M80" s="93">
        <v>101144.56770000001</v>
      </c>
      <c r="N80" s="93">
        <v>379840.6463625167</v>
      </c>
      <c r="O80" s="93">
        <v>1708037.2278347588</v>
      </c>
      <c r="P80" s="83">
        <v>1562</v>
      </c>
      <c r="Q80" s="387" t="str">
        <f>+'ตาราง 3'!H66</f>
        <v>จำนวนบุคลากร</v>
      </c>
      <c r="R80" s="673">
        <f t="shared" si="2"/>
        <v>1093.4937438122656</v>
      </c>
      <c r="S80" s="358">
        <v>5775210.37</v>
      </c>
      <c r="T80" s="140">
        <v>33405746.33</v>
      </c>
      <c r="U80" s="140">
        <v>1241576.25</v>
      </c>
      <c r="V80" s="140">
        <v>5846668.119999999</v>
      </c>
      <c r="W80" s="140">
        <v>46269201.06999999</v>
      </c>
      <c r="X80" s="140">
        <v>2258</v>
      </c>
      <c r="Y80" s="140" t="s">
        <v>132</v>
      </c>
      <c r="Z80" s="676">
        <v>20491.231651904338</v>
      </c>
      <c r="AA80" s="670">
        <f t="shared" si="6"/>
        <v>2608.910573843548</v>
      </c>
      <c r="AB80" s="670">
        <f t="shared" si="7"/>
        <v>44.558258642765686</v>
      </c>
      <c r="AC80" s="670">
        <f t="shared" si="8"/>
        <v>1773.9230807544827</v>
      </c>
    </row>
    <row r="81" spans="1:29" ht="18.75">
      <c r="A81" s="98">
        <v>46</v>
      </c>
      <c r="B81" s="387" t="s">
        <v>48</v>
      </c>
      <c r="C81" s="388">
        <v>1100013.28</v>
      </c>
      <c r="D81" s="388">
        <v>4022052.73</v>
      </c>
      <c r="E81" s="388">
        <v>66932.23</v>
      </c>
      <c r="F81" s="388">
        <v>421215.37</v>
      </c>
      <c r="G81" s="388">
        <f t="shared" si="0"/>
        <v>5610213.61</v>
      </c>
      <c r="H81" s="389">
        <v>74132</v>
      </c>
      <c r="I81" s="387" t="s">
        <v>259</v>
      </c>
      <c r="J81" s="388">
        <f t="shared" si="9"/>
        <v>75.6787029892624</v>
      </c>
      <c r="K81" s="93">
        <v>3114385.7464265637</v>
      </c>
      <c r="L81" s="93">
        <v>4550243.49902034</v>
      </c>
      <c r="M81" s="93">
        <v>631787.0823</v>
      </c>
      <c r="N81" s="93">
        <v>2372627.805539778</v>
      </c>
      <c r="O81" s="93">
        <v>10669044.133286681</v>
      </c>
      <c r="P81" s="83">
        <v>9753</v>
      </c>
      <c r="Q81" s="387" t="str">
        <f>+'ตาราง 3'!H67</f>
        <v>จำนวนชั่วโมง/คนการฝึกอบรม</v>
      </c>
      <c r="R81" s="673">
        <f t="shared" si="2"/>
        <v>1093.9243446413084</v>
      </c>
      <c r="S81" s="358">
        <v>549029.16636</v>
      </c>
      <c r="T81" s="140">
        <v>1032157.3794</v>
      </c>
      <c r="U81" s="140">
        <v>140149.14990000002</v>
      </c>
      <c r="V81" s="140">
        <v>614098.1853</v>
      </c>
      <c r="W81" s="140">
        <v>2335433.88096</v>
      </c>
      <c r="X81" s="140">
        <v>1442</v>
      </c>
      <c r="Y81" s="140" t="s">
        <v>133</v>
      </c>
      <c r="Z81" s="676">
        <v>1619.5796677947296</v>
      </c>
      <c r="AA81" s="670">
        <f t="shared" si="6"/>
        <v>-78.11018633174824</v>
      </c>
      <c r="AB81" s="670">
        <f t="shared" si="7"/>
        <v>-85.21480570081</v>
      </c>
      <c r="AC81" s="670">
        <f t="shared" si="8"/>
        <v>48.052255691025934</v>
      </c>
    </row>
    <row r="82" spans="1:29" ht="18.75">
      <c r="A82" s="98">
        <v>47</v>
      </c>
      <c r="B82" s="387" t="s">
        <v>49</v>
      </c>
      <c r="C82" s="388">
        <v>6346113.85</v>
      </c>
      <c r="D82" s="388">
        <v>31183781.02</v>
      </c>
      <c r="E82" s="388">
        <v>2810717.36</v>
      </c>
      <c r="F82" s="388">
        <v>4333934.6</v>
      </c>
      <c r="G82" s="388">
        <f t="shared" si="0"/>
        <v>44674546.83</v>
      </c>
      <c r="H82" s="389">
        <v>21861</v>
      </c>
      <c r="I82" s="387" t="s">
        <v>260</v>
      </c>
      <c r="J82" s="388">
        <f t="shared" si="9"/>
        <v>2043.572884588994</v>
      </c>
      <c r="K82" s="396">
        <v>5613464.578802556</v>
      </c>
      <c r="L82" s="396">
        <v>37173992.74843538</v>
      </c>
      <c r="M82" s="396">
        <v>2551700</v>
      </c>
      <c r="N82" s="396">
        <v>8701351.880207255</v>
      </c>
      <c r="O82" s="93">
        <v>54040509.20744519</v>
      </c>
      <c r="P82" s="83">
        <v>29551</v>
      </c>
      <c r="Q82" s="387" t="str">
        <f>+'ตาราง 3'!H63</f>
        <v>จำนวนเอกสาร/รายการ</v>
      </c>
      <c r="R82" s="673">
        <f t="shared" si="2"/>
        <v>1828.7201518542583</v>
      </c>
      <c r="S82" s="358">
        <v>3429443.05364</v>
      </c>
      <c r="T82" s="140">
        <v>6447243.920600001</v>
      </c>
      <c r="U82" s="140">
        <v>875424.4001000001</v>
      </c>
      <c r="V82" s="140">
        <v>3835888.6646999996</v>
      </c>
      <c r="W82" s="140">
        <v>14588000.039040001</v>
      </c>
      <c r="X82" s="140">
        <v>4249</v>
      </c>
      <c r="Y82" s="140" t="s">
        <v>134</v>
      </c>
      <c r="Z82" s="676">
        <v>3433.278427639445</v>
      </c>
      <c r="AA82" s="670">
        <f t="shared" si="6"/>
        <v>-73.00543563895545</v>
      </c>
      <c r="AB82" s="670">
        <f t="shared" si="7"/>
        <v>-85.62146797062705</v>
      </c>
      <c r="AC82" s="670">
        <f t="shared" si="8"/>
        <v>87.74214437119974</v>
      </c>
    </row>
    <row r="83" spans="1:29" ht="18.75">
      <c r="A83" s="98">
        <v>48</v>
      </c>
      <c r="B83" s="387" t="s">
        <v>50</v>
      </c>
      <c r="C83" s="388">
        <v>392100.83</v>
      </c>
      <c r="D83" s="388">
        <v>970105.7</v>
      </c>
      <c r="E83" s="388">
        <v>48127.49</v>
      </c>
      <c r="F83" s="388">
        <v>126676.35</v>
      </c>
      <c r="G83" s="388">
        <f t="shared" si="0"/>
        <v>1537010.37</v>
      </c>
      <c r="H83" s="389">
        <v>1568</v>
      </c>
      <c r="I83" s="387" t="s">
        <v>253</v>
      </c>
      <c r="J83" s="388">
        <f t="shared" si="9"/>
        <v>980.2362053571429</v>
      </c>
      <c r="K83" s="396">
        <v>4386456.340108146</v>
      </c>
      <c r="L83" s="396">
        <v>40922092.50098251</v>
      </c>
      <c r="M83" s="396">
        <v>582740.87</v>
      </c>
      <c r="N83" s="396">
        <v>6037672.733205034</v>
      </c>
      <c r="O83" s="93">
        <v>51928962.44429569</v>
      </c>
      <c r="P83" s="83">
        <v>1601</v>
      </c>
      <c r="Q83" s="387" t="str">
        <f>+'ตาราง 3'!H68</f>
        <v>จำนวนเอกสาร/รายการ</v>
      </c>
      <c r="R83" s="673">
        <f t="shared" si="2"/>
        <v>32435.329446780568</v>
      </c>
      <c r="S83" s="358">
        <v>6175313.549000054</v>
      </c>
      <c r="T83" s="140">
        <v>47594233.019999996</v>
      </c>
      <c r="U83" s="140">
        <v>1127146.5899999999</v>
      </c>
      <c r="V83" s="140">
        <v>6855875.509999995</v>
      </c>
      <c r="W83" s="140">
        <v>41485619.83</v>
      </c>
      <c r="X83" s="140">
        <v>2418</v>
      </c>
      <c r="Y83" s="140" t="s">
        <v>187</v>
      </c>
      <c r="Z83" s="676">
        <v>17156.997448304384</v>
      </c>
      <c r="AA83" s="670">
        <f t="shared" si="6"/>
        <v>-20.11082471655059</v>
      </c>
      <c r="AB83" s="670">
        <f t="shared" si="7"/>
        <v>51.030605871330415</v>
      </c>
      <c r="AC83" s="670">
        <f t="shared" si="8"/>
        <v>-47.10398278378721</v>
      </c>
    </row>
    <row r="84" spans="1:29" ht="18.75">
      <c r="A84" s="98">
        <v>49</v>
      </c>
      <c r="B84" s="387" t="s">
        <v>51</v>
      </c>
      <c r="C84" s="388">
        <v>2806496.63</v>
      </c>
      <c r="D84" s="388">
        <v>13380848.25</v>
      </c>
      <c r="E84" s="388">
        <v>248559.95</v>
      </c>
      <c r="F84" s="388">
        <v>1331222.91</v>
      </c>
      <c r="G84" s="388">
        <f t="shared" si="0"/>
        <v>17767127.74</v>
      </c>
      <c r="H84" s="389">
        <v>84665</v>
      </c>
      <c r="I84" s="387" t="s">
        <v>253</v>
      </c>
      <c r="J84" s="388">
        <f t="shared" si="9"/>
        <v>209.85209637984997</v>
      </c>
      <c r="K84" s="93">
        <v>2047593.7573126887</v>
      </c>
      <c r="L84" s="93">
        <v>8213170.547339291</v>
      </c>
      <c r="M84" s="93">
        <v>25794.2</v>
      </c>
      <c r="N84" s="93">
        <v>3551572.1960029607</v>
      </c>
      <c r="O84" s="93">
        <v>13838130.700654939</v>
      </c>
      <c r="P84" s="83">
        <v>82794</v>
      </c>
      <c r="Q84" s="387" t="str">
        <f>+'ตาราง 3'!H69</f>
        <v>จำนวนเอกสาร/รายการ</v>
      </c>
      <c r="R84" s="673">
        <f t="shared" si="2"/>
        <v>167.1392939180972</v>
      </c>
      <c r="S84" s="358">
        <v>2521550.09</v>
      </c>
      <c r="T84" s="140">
        <v>10724682.45</v>
      </c>
      <c r="U84" s="140">
        <v>621045</v>
      </c>
      <c r="V84" s="140">
        <v>5627643.21</v>
      </c>
      <c r="W84" s="140">
        <v>39761869.589000046</v>
      </c>
      <c r="X84" s="140">
        <v>62940</v>
      </c>
      <c r="Y84" s="140" t="s">
        <v>187</v>
      </c>
      <c r="Z84" s="676">
        <v>631.7424465999372</v>
      </c>
      <c r="AA84" s="670">
        <f t="shared" si="6"/>
        <v>187.33555455664379</v>
      </c>
      <c r="AB84" s="670">
        <f t="shared" si="7"/>
        <v>-23.979998550619612</v>
      </c>
      <c r="AC84" s="670">
        <f t="shared" si="8"/>
        <v>277.97362414939255</v>
      </c>
    </row>
    <row r="85" spans="1:29" ht="18.75">
      <c r="A85" s="98">
        <v>50</v>
      </c>
      <c r="B85" s="394" t="s">
        <v>52</v>
      </c>
      <c r="C85" s="388">
        <v>171869.14</v>
      </c>
      <c r="D85" s="388">
        <v>9840165.33</v>
      </c>
      <c r="E85" s="388">
        <v>12000</v>
      </c>
      <c r="F85" s="388">
        <v>879026.34</v>
      </c>
      <c r="G85" s="388">
        <f t="shared" si="0"/>
        <v>10903060.81</v>
      </c>
      <c r="H85" s="389">
        <v>228769</v>
      </c>
      <c r="I85" s="387" t="s">
        <v>261</v>
      </c>
      <c r="J85" s="388">
        <f t="shared" si="9"/>
        <v>47.65969519471607</v>
      </c>
      <c r="K85" s="93">
        <v>3687444.4907692284</v>
      </c>
      <c r="L85" s="93">
        <v>10772620.290352598</v>
      </c>
      <c r="M85" s="93">
        <v>92657.23</v>
      </c>
      <c r="N85" s="93">
        <v>3196414.976402665</v>
      </c>
      <c r="O85" s="93">
        <v>17749136.98752449</v>
      </c>
      <c r="P85" s="83">
        <v>235695</v>
      </c>
      <c r="Q85" s="387" t="str">
        <f>+'ตาราง 3'!H70</f>
        <v>จำนวนเอกสาร/รายการ</v>
      </c>
      <c r="R85" s="673">
        <f t="shared" si="2"/>
        <v>75.30553039956084</v>
      </c>
      <c r="S85" s="358">
        <v>3709841.63</v>
      </c>
      <c r="T85" s="140">
        <v>8254764.34</v>
      </c>
      <c r="U85" s="140">
        <v>791024.5</v>
      </c>
      <c r="V85" s="140">
        <v>413235.82</v>
      </c>
      <c r="W85" s="140">
        <v>10260274.370000001</v>
      </c>
      <c r="X85" s="140">
        <v>220450</v>
      </c>
      <c r="Y85" s="140" t="s">
        <v>187</v>
      </c>
      <c r="Z85" s="676">
        <v>46.542410387843056</v>
      </c>
      <c r="AA85" s="670">
        <f t="shared" si="6"/>
        <v>-42.19282674300311</v>
      </c>
      <c r="AB85" s="670">
        <f t="shared" si="7"/>
        <v>-6.4681049661638985</v>
      </c>
      <c r="AC85" s="670">
        <f t="shared" si="8"/>
        <v>-38.19522930003229</v>
      </c>
    </row>
    <row r="86" spans="1:29" ht="18.75">
      <c r="A86" s="98">
        <v>51</v>
      </c>
      <c r="B86" s="397" t="s">
        <v>129</v>
      </c>
      <c r="C86" s="398">
        <v>44353.33</v>
      </c>
      <c r="D86" s="398">
        <v>4281123.37</v>
      </c>
      <c r="E86" s="398"/>
      <c r="F86" s="398">
        <v>3825986.47</v>
      </c>
      <c r="G86" s="398">
        <f t="shared" si="0"/>
        <v>8151463.17</v>
      </c>
      <c r="H86" s="399">
        <v>2787</v>
      </c>
      <c r="I86" s="397" t="s">
        <v>253</v>
      </c>
      <c r="J86" s="398">
        <f t="shared" si="9"/>
        <v>2924.816350914962</v>
      </c>
      <c r="K86" s="400">
        <v>722297.2231036362</v>
      </c>
      <c r="L86" s="400">
        <v>695701.4299565761</v>
      </c>
      <c r="M86" s="400">
        <v>674450.3</v>
      </c>
      <c r="N86" s="400">
        <v>266367.9147002221</v>
      </c>
      <c r="O86" s="400">
        <v>2358816.8677604343</v>
      </c>
      <c r="P86" s="401">
        <v>2694</v>
      </c>
      <c r="Q86" s="397" t="str">
        <f>+'ตาราง 3'!H71</f>
        <v>จำนวนผู้ลงทะเบียน</v>
      </c>
      <c r="R86" s="675">
        <f t="shared" si="2"/>
        <v>875.5816138680157</v>
      </c>
      <c r="S86" s="358">
        <v>801249.71</v>
      </c>
      <c r="T86" s="140">
        <v>15794915.65</v>
      </c>
      <c r="U86" s="140">
        <v>387545.63</v>
      </c>
      <c r="V86" s="140">
        <v>4216785.62</v>
      </c>
      <c r="W86" s="140">
        <v>24109088.53</v>
      </c>
      <c r="X86" s="140">
        <v>3152</v>
      </c>
      <c r="Y86" s="140" t="s">
        <v>164</v>
      </c>
      <c r="Z86" s="676">
        <v>7648.822503172589</v>
      </c>
      <c r="AA86" s="670">
        <f t="shared" si="6"/>
        <v>922.0839463849621</v>
      </c>
      <c r="AB86" s="670">
        <f t="shared" si="7"/>
        <v>17.0007423904974</v>
      </c>
      <c r="AC86" s="670">
        <f t="shared" si="8"/>
        <v>773.5704795561827</v>
      </c>
    </row>
    <row r="87" spans="2:29" ht="21">
      <c r="B87" s="269"/>
      <c r="C87" s="135"/>
      <c r="D87" s="133"/>
      <c r="E87" s="135"/>
      <c r="F87" s="133"/>
      <c r="G87" s="135"/>
      <c r="H87" s="97"/>
      <c r="I87" s="270"/>
      <c r="J87" s="272"/>
      <c r="K87" s="116"/>
      <c r="L87" s="99"/>
      <c r="M87" s="116"/>
      <c r="N87" s="99"/>
      <c r="O87" s="100"/>
      <c r="P87" s="266"/>
      <c r="Q87" s="107"/>
      <c r="R87" s="261"/>
      <c r="S87" s="619"/>
      <c r="T87" s="616"/>
      <c r="U87" s="616"/>
      <c r="V87" s="616"/>
      <c r="W87" s="616"/>
      <c r="X87" s="616"/>
      <c r="Y87" s="106"/>
      <c r="Z87" s="616"/>
      <c r="AA87" s="672"/>
      <c r="AB87" s="672"/>
      <c r="AC87" s="672"/>
    </row>
    <row r="88" spans="2:29" ht="30" customHeight="1" thickBot="1">
      <c r="B88" s="682" t="s">
        <v>17</v>
      </c>
      <c r="C88" s="683">
        <f>SUM(C11:C86)</f>
        <v>274608327.36999995</v>
      </c>
      <c r="D88" s="683">
        <f>SUM(D11:D86)</f>
        <v>1240758466.5219998</v>
      </c>
      <c r="E88" s="683">
        <f>SUM(E11:E86)</f>
        <v>34470171.410000004</v>
      </c>
      <c r="F88" s="683">
        <f>SUM(F11:F86)</f>
        <v>121808758.06000002</v>
      </c>
      <c r="G88" s="683">
        <f>SUM(G11:G86)</f>
        <v>1671645723.3619995</v>
      </c>
      <c r="H88" s="684"/>
      <c r="I88" s="684"/>
      <c r="J88" s="684"/>
      <c r="K88" s="685">
        <f>SUM(K11:K86)</f>
        <v>282292996.06319946</v>
      </c>
      <c r="L88" s="685">
        <f>SUM(L11:L86)</f>
        <v>1248495437.5100007</v>
      </c>
      <c r="M88" s="685">
        <f>SUM(M11:M86)</f>
        <v>42775622.58</v>
      </c>
      <c r="N88" s="685">
        <f>SUM(N11:N86)</f>
        <v>119954350.92</v>
      </c>
      <c r="O88" s="685">
        <f>SUM(O11:O86)</f>
        <v>1693518407.0732002</v>
      </c>
      <c r="P88" s="267"/>
      <c r="Q88" s="57"/>
      <c r="R88" s="57"/>
      <c r="S88" s="686">
        <f>SUM(S11:S86)</f>
        <v>313032994.19</v>
      </c>
      <c r="T88" s="687">
        <f>SUM(T11:T86)</f>
        <v>1349651769.6599996</v>
      </c>
      <c r="U88" s="687">
        <f>SUM(U11:U86)</f>
        <v>74112576.09</v>
      </c>
      <c r="V88" s="687">
        <f>SUM(V11:V86)</f>
        <v>141214694.16</v>
      </c>
      <c r="W88" s="688">
        <f>SUM(W11:W86)</f>
        <v>1878012034.0999997</v>
      </c>
      <c r="X88" s="689"/>
      <c r="Y88" s="57"/>
      <c r="Z88" s="57"/>
      <c r="AA88" s="257"/>
      <c r="AB88" s="257"/>
      <c r="AC88" s="257"/>
    </row>
    <row r="89" spans="18:29" ht="21.75" thickTop="1">
      <c r="R89" s="120"/>
      <c r="S89" s="120"/>
      <c r="T89" s="120"/>
      <c r="U89" s="120"/>
      <c r="V89" s="120"/>
      <c r="W89" s="120"/>
      <c r="X89" s="120"/>
      <c r="Y89" s="120"/>
      <c r="Z89" s="120"/>
      <c r="AA89" s="258"/>
      <c r="AB89" s="258"/>
      <c r="AC89" s="258"/>
    </row>
    <row r="90" spans="27:29" ht="21">
      <c r="AA90" s="256"/>
      <c r="AB90" s="256"/>
      <c r="AC90" s="256"/>
    </row>
    <row r="91" spans="7:29" ht="21">
      <c r="G91" s="119" t="s">
        <v>143</v>
      </c>
      <c r="AA91" s="256"/>
      <c r="AB91" s="256"/>
      <c r="AC91" s="256"/>
    </row>
    <row r="92" spans="2:29" ht="21">
      <c r="B92" s="42"/>
      <c r="AA92" s="256"/>
      <c r="AB92" s="256"/>
      <c r="AC92" s="256"/>
    </row>
    <row r="93" spans="2:31" ht="21">
      <c r="B93" s="42" t="s">
        <v>200</v>
      </c>
      <c r="AA93" s="256"/>
      <c r="AB93" s="256"/>
      <c r="AC93" s="256"/>
      <c r="AE93" s="432"/>
    </row>
    <row r="94" spans="2:29" ht="21">
      <c r="B94" s="42"/>
      <c r="AA94" s="256"/>
      <c r="AB94" s="256"/>
      <c r="AC94" s="256"/>
    </row>
    <row r="95" spans="2:29" ht="21">
      <c r="B95" s="42"/>
      <c r="AA95" s="256"/>
      <c r="AB95" s="256"/>
      <c r="AC95" s="256"/>
    </row>
    <row r="96" spans="2:29" ht="21">
      <c r="B96" s="42"/>
      <c r="AA96" s="256"/>
      <c r="AB96" s="256"/>
      <c r="AC96" s="256"/>
    </row>
    <row r="97" spans="2:29" ht="21">
      <c r="B97" s="42"/>
      <c r="AA97" s="256"/>
      <c r="AB97" s="256"/>
      <c r="AC97" s="256"/>
    </row>
    <row r="98" spans="2:29" ht="21">
      <c r="B98" s="42"/>
      <c r="AA98" s="256"/>
      <c r="AB98" s="256"/>
      <c r="AC98" s="256"/>
    </row>
    <row r="99" spans="2:29" ht="21">
      <c r="B99" s="42"/>
      <c r="AA99" s="256"/>
      <c r="AB99" s="256"/>
      <c r="AC99" s="256"/>
    </row>
    <row r="100" spans="2:29" ht="21">
      <c r="B100" s="42"/>
      <c r="AA100" s="256"/>
      <c r="AB100" s="256"/>
      <c r="AC100" s="256"/>
    </row>
    <row r="101" spans="2:29" ht="21">
      <c r="B101" s="42"/>
      <c r="AA101" s="256"/>
      <c r="AB101" s="256"/>
      <c r="AC101" s="256"/>
    </row>
    <row r="102" spans="2:29" ht="21">
      <c r="B102" s="42"/>
      <c r="AA102" s="256"/>
      <c r="AB102" s="256"/>
      <c r="AC102" s="256"/>
    </row>
    <row r="103" spans="2:29" ht="21">
      <c r="B103" s="42"/>
      <c r="AA103" s="256"/>
      <c r="AB103" s="256"/>
      <c r="AC103" s="256"/>
    </row>
    <row r="104" spans="2:29" ht="21">
      <c r="B104" s="42"/>
      <c r="AA104" s="256"/>
      <c r="AB104" s="256"/>
      <c r="AC104" s="256"/>
    </row>
    <row r="105" spans="2:29" ht="21">
      <c r="B105" s="42"/>
      <c r="AA105" s="256"/>
      <c r="AB105" s="256"/>
      <c r="AC105" s="256"/>
    </row>
    <row r="106" spans="2:29" ht="21">
      <c r="B106" s="42"/>
      <c r="AA106" s="256"/>
      <c r="AB106" s="256"/>
      <c r="AC106" s="256"/>
    </row>
    <row r="107" spans="2:29" ht="21">
      <c r="B107" s="42"/>
      <c r="AA107" s="256"/>
      <c r="AB107" s="256"/>
      <c r="AC107" s="256"/>
    </row>
    <row r="108" spans="2:29" ht="21">
      <c r="B108" s="42"/>
      <c r="AA108" s="256"/>
      <c r="AB108" s="256"/>
      <c r="AC108" s="256"/>
    </row>
    <row r="109" spans="2:29" ht="21">
      <c r="B109" s="42"/>
      <c r="AA109" s="256"/>
      <c r="AB109" s="256"/>
      <c r="AC109" s="256"/>
    </row>
    <row r="110" spans="2:29" ht="21">
      <c r="B110" s="42"/>
      <c r="AA110" s="256"/>
      <c r="AB110" s="256"/>
      <c r="AC110" s="256"/>
    </row>
    <row r="111" spans="2:29" ht="21">
      <c r="B111" s="42"/>
      <c r="AA111" s="256"/>
      <c r="AB111" s="256"/>
      <c r="AC111" s="256"/>
    </row>
    <row r="112" spans="2:29" ht="21">
      <c r="B112" s="42"/>
      <c r="AA112" s="256"/>
      <c r="AB112" s="256"/>
      <c r="AC112" s="256"/>
    </row>
    <row r="113" spans="2:29" ht="21">
      <c r="B113" s="42"/>
      <c r="AA113" s="256"/>
      <c r="AB113" s="256"/>
      <c r="AC113" s="256"/>
    </row>
    <row r="114" spans="2:29" ht="21">
      <c r="B114" s="42"/>
      <c r="AA114" s="256"/>
      <c r="AB114" s="256"/>
      <c r="AC114" s="256"/>
    </row>
    <row r="115" spans="2:29" ht="21">
      <c r="B115" s="42"/>
      <c r="AA115" s="256"/>
      <c r="AB115" s="256"/>
      <c r="AC115" s="256"/>
    </row>
    <row r="116" spans="2:29" ht="21">
      <c r="B116" s="42"/>
      <c r="AA116" s="256"/>
      <c r="AB116" s="256"/>
      <c r="AC116" s="256"/>
    </row>
    <row r="117" spans="2:29" ht="21">
      <c r="B117" s="42"/>
      <c r="AA117" s="256"/>
      <c r="AB117" s="256"/>
      <c r="AC117" s="256"/>
    </row>
    <row r="118" spans="2:29" ht="21">
      <c r="B118" s="42"/>
      <c r="AA118" s="256"/>
      <c r="AB118" s="256"/>
      <c r="AC118" s="256"/>
    </row>
    <row r="119" spans="2:29" ht="21">
      <c r="B119" s="42"/>
      <c r="AA119" s="256"/>
      <c r="AB119" s="256"/>
      <c r="AC119" s="256"/>
    </row>
    <row r="120" spans="2:29" ht="21">
      <c r="B120" s="42"/>
      <c r="AA120" s="256"/>
      <c r="AB120" s="256"/>
      <c r="AC120" s="256"/>
    </row>
    <row r="121" spans="2:29" ht="21">
      <c r="B121" s="42"/>
      <c r="AA121" s="256"/>
      <c r="AB121" s="256"/>
      <c r="AC121" s="256"/>
    </row>
    <row r="122" spans="2:29" ht="21">
      <c r="B122" s="42"/>
      <c r="AA122" s="256"/>
      <c r="AB122" s="256"/>
      <c r="AC122" s="256"/>
    </row>
    <row r="123" spans="2:29" ht="21">
      <c r="B123" s="42"/>
      <c r="AA123" s="256"/>
      <c r="AB123" s="256"/>
      <c r="AC123" s="256"/>
    </row>
    <row r="124" spans="2:29" ht="21">
      <c r="B124" s="42"/>
      <c r="AA124" s="256"/>
      <c r="AB124" s="256"/>
      <c r="AC124" s="256"/>
    </row>
    <row r="125" spans="2:29" ht="21">
      <c r="B125" s="42"/>
      <c r="AA125" s="256"/>
      <c r="AB125" s="256"/>
      <c r="AC125" s="256"/>
    </row>
    <row r="126" spans="2:29" ht="21">
      <c r="B126" s="42"/>
      <c r="AA126" s="256"/>
      <c r="AB126" s="256"/>
      <c r="AC126" s="256"/>
    </row>
    <row r="127" spans="2:29" ht="21">
      <c r="B127" s="42"/>
      <c r="AA127" s="256"/>
      <c r="AB127" s="256"/>
      <c r="AC127" s="256"/>
    </row>
    <row r="128" spans="2:29" ht="21">
      <c r="B128" s="42"/>
      <c r="AA128" s="256"/>
      <c r="AB128" s="256"/>
      <c r="AC128" s="256"/>
    </row>
    <row r="129" spans="2:29" ht="21">
      <c r="B129" s="42"/>
      <c r="AA129" s="256"/>
      <c r="AB129" s="256"/>
      <c r="AC129" s="256"/>
    </row>
    <row r="130" spans="2:29" ht="21">
      <c r="B130" s="42"/>
      <c r="AA130" s="256"/>
      <c r="AB130" s="256"/>
      <c r="AC130" s="256"/>
    </row>
    <row r="131" spans="2:29" ht="21">
      <c r="B131" s="42"/>
      <c r="AA131" s="256"/>
      <c r="AB131" s="256"/>
      <c r="AC131" s="256"/>
    </row>
    <row r="132" spans="2:29" ht="21">
      <c r="B132" s="42"/>
      <c r="AA132" s="256"/>
      <c r="AB132" s="256"/>
      <c r="AC132" s="256"/>
    </row>
    <row r="133" spans="2:29" ht="21">
      <c r="B133" s="42"/>
      <c r="AA133" s="256"/>
      <c r="AB133" s="256"/>
      <c r="AC133" s="256"/>
    </row>
    <row r="134" ht="21">
      <c r="B134" s="42"/>
    </row>
    <row r="135" spans="2:16" s="259" customFormat="1" ht="21">
      <c r="B135" s="260"/>
      <c r="P135" s="268"/>
    </row>
    <row r="136" ht="21">
      <c r="B136" s="42"/>
    </row>
    <row r="137" ht="21">
      <c r="B137" s="42"/>
    </row>
    <row r="138" ht="21">
      <c r="B138" s="42"/>
    </row>
    <row r="139" ht="21">
      <c r="B139" s="42"/>
    </row>
    <row r="140" ht="21">
      <c r="B140" s="42"/>
    </row>
    <row r="141" ht="21">
      <c r="B141" s="42"/>
    </row>
    <row r="142" ht="21">
      <c r="B142" s="42"/>
    </row>
    <row r="143" ht="21">
      <c r="B143" s="42"/>
    </row>
    <row r="144" ht="21">
      <c r="B144" s="42"/>
    </row>
    <row r="145" ht="21">
      <c r="B145" s="42"/>
    </row>
    <row r="146" ht="21">
      <c r="B146" s="42"/>
    </row>
    <row r="147" ht="21">
      <c r="B147" s="42"/>
    </row>
    <row r="148" ht="21">
      <c r="B148" s="42"/>
    </row>
    <row r="149" ht="21">
      <c r="B149" s="42"/>
    </row>
    <row r="150" ht="21">
      <c r="B150" s="42"/>
    </row>
    <row r="151" ht="21">
      <c r="B151" s="42"/>
    </row>
    <row r="152" ht="21">
      <c r="B152" s="42"/>
    </row>
    <row r="153" ht="21">
      <c r="B153" s="42"/>
    </row>
  </sheetData>
  <sheetProtection selectLockedCells="1" selectUnlockedCells="1"/>
  <printOptions/>
  <pageMargins left="0" right="0" top="0" bottom="0" header="0.5118110236220472" footer="0.5118110236220472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5.8515625" style="31" bestFit="1" customWidth="1"/>
    <col min="2" max="2" width="15.7109375" style="31" bestFit="1" customWidth="1"/>
    <col min="3" max="3" width="17.28125" style="31" bestFit="1" customWidth="1"/>
    <col min="4" max="4" width="13.7109375" style="31" bestFit="1" customWidth="1"/>
    <col min="5" max="5" width="14.57421875" style="31" bestFit="1" customWidth="1"/>
    <col min="6" max="6" width="16.140625" style="31" bestFit="1" customWidth="1"/>
    <col min="7" max="7" width="8.57421875" style="31" bestFit="1" customWidth="1"/>
    <col min="8" max="8" width="8.421875" style="31" bestFit="1" customWidth="1"/>
    <col min="9" max="9" width="13.28125" style="31" bestFit="1" customWidth="1"/>
    <col min="10" max="16384" width="9.140625" style="31" customWidth="1"/>
  </cols>
  <sheetData>
    <row r="1" spans="1:9" ht="34.5" customHeight="1">
      <c r="A1" s="733" t="s">
        <v>0</v>
      </c>
      <c r="B1" s="733"/>
      <c r="C1" s="733"/>
      <c r="D1" s="733"/>
      <c r="G1" s="57"/>
      <c r="H1" s="57"/>
      <c r="I1" s="57"/>
    </row>
    <row r="2" spans="1:9" ht="42.75" customHeight="1">
      <c r="A2" s="67" t="s">
        <v>2</v>
      </c>
      <c r="B2" s="68" t="s">
        <v>3</v>
      </c>
      <c r="C2" s="69" t="s">
        <v>4</v>
      </c>
      <c r="D2" s="68" t="s">
        <v>5</v>
      </c>
      <c r="E2" s="69" t="s">
        <v>6</v>
      </c>
      <c r="F2" s="68" t="s">
        <v>7</v>
      </c>
      <c r="G2" s="69" t="s">
        <v>8</v>
      </c>
      <c r="H2" s="68" t="s">
        <v>9</v>
      </c>
      <c r="I2" s="70" t="s">
        <v>10</v>
      </c>
    </row>
    <row r="3" spans="1:9" ht="21">
      <c r="A3" s="80" t="s">
        <v>11</v>
      </c>
      <c r="B3" s="350">
        <f>SUM(B5:B7)</f>
        <v>313032994.19000006</v>
      </c>
      <c r="C3" s="350">
        <f>SUM(C5:C7)</f>
        <v>1349651769.6599998</v>
      </c>
      <c r="D3" s="350">
        <f>SUM(D5:D7)</f>
        <v>74112576.08999999</v>
      </c>
      <c r="E3" s="350">
        <f>SUM(E5:E7)</f>
        <v>141214694.16</v>
      </c>
      <c r="F3" s="105">
        <f>SUM(B3:E3)</f>
        <v>1878012034.1</v>
      </c>
      <c r="G3" s="114">
        <f>SUM(G4:G7)</f>
        <v>93983</v>
      </c>
      <c r="H3" s="115" t="s">
        <v>256</v>
      </c>
      <c r="I3" s="111">
        <f>+F3/G3</f>
        <v>19982.465276698975</v>
      </c>
    </row>
    <row r="4" spans="1:9" ht="21">
      <c r="A4" s="80" t="s">
        <v>13</v>
      </c>
      <c r="B4" s="103"/>
      <c r="C4" s="108"/>
      <c r="D4" s="108"/>
      <c r="E4" s="112"/>
      <c r="F4" s="105"/>
      <c r="G4" s="100"/>
      <c r="H4" s="116"/>
      <c r="I4" s="111"/>
    </row>
    <row r="5" spans="1:9" ht="21">
      <c r="A5" s="229" t="s">
        <v>14</v>
      </c>
      <c r="B5" s="91">
        <f>+'ตาราง 4'!C4</f>
        <v>166692500.99000007</v>
      </c>
      <c r="C5" s="91">
        <f>+'ตาราง 4'!D4</f>
        <v>1292401725.5799997</v>
      </c>
      <c r="D5" s="91">
        <f>+'ตาราง 4'!E4</f>
        <v>69949699.72999999</v>
      </c>
      <c r="E5" s="91">
        <f>+'ตาราง 4'!F4</f>
        <v>107649772.84999998</v>
      </c>
      <c r="F5" s="105">
        <f>SUM(B5:E5)</f>
        <v>1636693699.1499996</v>
      </c>
      <c r="G5" s="94">
        <f>+'ตาราง 4'!H4</f>
        <v>93638</v>
      </c>
      <c r="H5" s="95" t="s">
        <v>256</v>
      </c>
      <c r="I5" s="111">
        <f>+F5/G5</f>
        <v>17478.947640381037</v>
      </c>
    </row>
    <row r="6" spans="1:9" ht="21">
      <c r="A6" s="230" t="s">
        <v>185</v>
      </c>
      <c r="B6" s="91">
        <f>+'ตาราง 4'!C6</f>
        <v>14791980.3</v>
      </c>
      <c r="C6" s="91">
        <f>+'ตาราง 4'!D6</f>
        <v>3784262.2</v>
      </c>
      <c r="D6" s="91">
        <f>+'ตาราง 4'!E6</f>
        <v>745701.16</v>
      </c>
      <c r="E6" s="91">
        <f>+'ตาราง 4'!F6</f>
        <v>33456585.91</v>
      </c>
      <c r="F6" s="105">
        <f>SUM(B6:E6)</f>
        <v>52778529.57</v>
      </c>
      <c r="G6" s="88">
        <f>+'ตาราง 4'!H6</f>
        <v>65</v>
      </c>
      <c r="H6" s="117" t="s">
        <v>15</v>
      </c>
      <c r="I6" s="111">
        <f>+F6/G6</f>
        <v>811977.378</v>
      </c>
    </row>
    <row r="7" spans="1:9" ht="21">
      <c r="A7" s="80" t="s">
        <v>16</v>
      </c>
      <c r="B7" s="104">
        <f>+'ตาราง 4'!C7</f>
        <v>131548512.9</v>
      </c>
      <c r="C7" s="104">
        <f>+'ตาราง 4'!D7</f>
        <v>53465781.88</v>
      </c>
      <c r="D7" s="104">
        <f>+'ตาราง 4'!E7</f>
        <v>3417175.2</v>
      </c>
      <c r="E7" s="104">
        <f>+'ตาราง 4'!F7</f>
        <v>108335.4</v>
      </c>
      <c r="F7" s="105">
        <f>SUM(B7:E7)</f>
        <v>188539805.38</v>
      </c>
      <c r="G7" s="94">
        <f>+'ตาราง 4'!H7</f>
        <v>280</v>
      </c>
      <c r="H7" s="95" t="s">
        <v>256</v>
      </c>
      <c r="I7" s="111">
        <f>+F7/G7</f>
        <v>673356.4477857143</v>
      </c>
    </row>
    <row r="8" spans="1:9" ht="21">
      <c r="A8" s="231" t="s">
        <v>17</v>
      </c>
      <c r="B8" s="106"/>
      <c r="C8" s="109"/>
      <c r="D8" s="109"/>
      <c r="E8" s="113"/>
      <c r="F8" s="110"/>
      <c r="G8" s="110"/>
      <c r="H8" s="118"/>
      <c r="I8" s="113"/>
    </row>
    <row r="9" spans="2:9" ht="21.75" thickBot="1">
      <c r="B9" s="226">
        <f>SUM(B5:B8)</f>
        <v>313032994.19000006</v>
      </c>
      <c r="C9" s="226">
        <f>SUM(C5:C8)</f>
        <v>1349651769.6599998</v>
      </c>
      <c r="D9" s="226">
        <f>SUM(D5:D8)</f>
        <v>74112576.08999999</v>
      </c>
      <c r="E9" s="226">
        <f>SUM(E5:E8)</f>
        <v>141214694.16</v>
      </c>
      <c r="F9" s="226">
        <f>SUM(F5:F8)</f>
        <v>1878012034.0999994</v>
      </c>
      <c r="G9" s="226"/>
      <c r="H9" s="227"/>
      <c r="I9" s="228"/>
    </row>
    <row r="10" ht="21.75" thickTop="1"/>
    <row r="12" ht="21">
      <c r="A12" s="603" t="s">
        <v>202</v>
      </c>
    </row>
  </sheetData>
  <sheetProtection selectLockedCells="1" selectUnlockedCells="1"/>
  <mergeCells count="1">
    <mergeCell ref="A1:D1"/>
  </mergeCells>
  <printOptions/>
  <pageMargins left="0.54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21"/>
  <sheetViews>
    <sheetView zoomScale="90" zoomScaleNormal="90" zoomScalePageLayoutView="0" workbookViewId="0" topLeftCell="A1">
      <selection activeCell="B4" sqref="B4:I17"/>
    </sheetView>
  </sheetViews>
  <sheetFormatPr defaultColWidth="9.140625" defaultRowHeight="25.5" customHeight="1"/>
  <cols>
    <col min="1" max="1" width="55.8515625" style="31" bestFit="1" customWidth="1"/>
    <col min="2" max="2" width="16.421875" style="31" bestFit="1" customWidth="1"/>
    <col min="3" max="3" width="17.28125" style="31" bestFit="1" customWidth="1"/>
    <col min="4" max="4" width="15.00390625" style="31" bestFit="1" customWidth="1"/>
    <col min="5" max="5" width="14.57421875" style="31" bestFit="1" customWidth="1"/>
    <col min="6" max="6" width="16.28125" style="31" bestFit="1" customWidth="1"/>
    <col min="7" max="7" width="12.140625" style="31" bestFit="1" customWidth="1"/>
    <col min="8" max="8" width="8.421875" style="31" bestFit="1" customWidth="1"/>
    <col min="9" max="9" width="13.28125" style="31" bestFit="1" customWidth="1"/>
    <col min="10" max="16384" width="9.140625" style="31" customWidth="1"/>
  </cols>
  <sheetData>
    <row r="1" spans="1:7" ht="25.5" customHeight="1">
      <c r="A1" s="734" t="s">
        <v>57</v>
      </c>
      <c r="B1" s="734"/>
      <c r="C1" s="734"/>
      <c r="D1" s="734"/>
      <c r="E1" s="734"/>
      <c r="F1" s="734"/>
      <c r="G1" s="734"/>
    </row>
    <row r="2" ht="18" customHeight="1">
      <c r="I2" s="31" t="s">
        <v>1</v>
      </c>
    </row>
    <row r="3" spans="1:9" ht="32.25" customHeight="1">
      <c r="A3" s="67" t="s">
        <v>58</v>
      </c>
      <c r="B3" s="69" t="s">
        <v>3</v>
      </c>
      <c r="C3" s="68" t="s">
        <v>4</v>
      </c>
      <c r="D3" s="69" t="s">
        <v>5</v>
      </c>
      <c r="E3" s="68" t="s">
        <v>6</v>
      </c>
      <c r="F3" s="69" t="s">
        <v>7</v>
      </c>
      <c r="G3" s="69" t="s">
        <v>8</v>
      </c>
      <c r="H3" s="68" t="s">
        <v>9</v>
      </c>
      <c r="I3" s="225" t="s">
        <v>10</v>
      </c>
    </row>
    <row r="4" spans="1:9" ht="25.5" customHeight="1">
      <c r="A4" s="84" t="s">
        <v>59</v>
      </c>
      <c r="B4" s="85">
        <v>7547612.023</v>
      </c>
      <c r="C4" s="85">
        <v>214087023.3</v>
      </c>
      <c r="D4" s="85">
        <v>10563202.2</v>
      </c>
      <c r="E4" s="86">
        <v>7174589.19</v>
      </c>
      <c r="F4" s="87">
        <f>SUM(B4:E4)</f>
        <v>239372426.713</v>
      </c>
      <c r="G4" s="561">
        <f>+'ตาราง 1.1'!C3</f>
        <v>16466</v>
      </c>
      <c r="H4" s="89" t="s">
        <v>256</v>
      </c>
      <c r="I4" s="82">
        <f>+F4/G4</f>
        <v>14537.375605064983</v>
      </c>
    </row>
    <row r="5" spans="1:9" ht="25.5" customHeight="1">
      <c r="A5" s="90" t="s">
        <v>60</v>
      </c>
      <c r="B5" s="91">
        <v>4954785.44</v>
      </c>
      <c r="C5" s="91">
        <v>8570052.24</v>
      </c>
      <c r="D5" s="91">
        <v>1421500.54</v>
      </c>
      <c r="E5" s="92">
        <v>3210919.45</v>
      </c>
      <c r="F5" s="93">
        <f aca="true" t="shared" si="0" ref="F5:F17">SUM(B5:E5)</f>
        <v>18157257.669999998</v>
      </c>
      <c r="G5" s="600">
        <f>+'ตาราง 1.1'!C8</f>
        <v>1177</v>
      </c>
      <c r="H5" s="95" t="s">
        <v>256</v>
      </c>
      <c r="I5" s="83">
        <f aca="true" t="shared" si="1" ref="I5:I17">+F5/G5</f>
        <v>15426.726992353439</v>
      </c>
    </row>
    <row r="6" spans="1:9" ht="25.5" customHeight="1">
      <c r="A6" s="90" t="s">
        <v>61</v>
      </c>
      <c r="B6" s="91">
        <v>10641315.33</v>
      </c>
      <c r="C6" s="91">
        <v>58894561.22</v>
      </c>
      <c r="D6" s="91">
        <v>8781241.52</v>
      </c>
      <c r="E6" s="91">
        <v>6397211.52</v>
      </c>
      <c r="F6" s="93">
        <f t="shared" si="0"/>
        <v>84714329.58999999</v>
      </c>
      <c r="G6" s="600">
        <f>+'ตาราง 1.1'!C11</f>
        <v>252</v>
      </c>
      <c r="H6" s="95" t="s">
        <v>256</v>
      </c>
      <c r="I6" s="83">
        <f t="shared" si="1"/>
        <v>336167.974563492</v>
      </c>
    </row>
    <row r="7" spans="1:9" ht="25.5" customHeight="1">
      <c r="A7" s="90" t="s">
        <v>62</v>
      </c>
      <c r="B7" s="91">
        <v>15403458.63</v>
      </c>
      <c r="C7" s="91">
        <v>440015485.64</v>
      </c>
      <c r="D7" s="91">
        <v>9414581.33</v>
      </c>
      <c r="E7" s="91">
        <v>7952182.78</v>
      </c>
      <c r="F7" s="93">
        <f t="shared" si="0"/>
        <v>472785708.37999994</v>
      </c>
      <c r="G7" s="600">
        <f>+'ตาราง 1.1'!C16</f>
        <v>1309</v>
      </c>
      <c r="H7" s="95" t="s">
        <v>256</v>
      </c>
      <c r="I7" s="83">
        <f t="shared" si="1"/>
        <v>361180.83145912905</v>
      </c>
    </row>
    <row r="8" spans="1:9" ht="25.5" customHeight="1">
      <c r="A8" s="90" t="s">
        <v>63</v>
      </c>
      <c r="B8" s="91">
        <v>11932125.45</v>
      </c>
      <c r="C8" s="91">
        <v>20841262.33</v>
      </c>
      <c r="D8" s="91">
        <v>4487512.11</v>
      </c>
      <c r="E8" s="91">
        <v>4362570.32</v>
      </c>
      <c r="F8" s="93">
        <f t="shared" si="0"/>
        <v>41623470.21</v>
      </c>
      <c r="G8" s="600">
        <f>+'ตาราง 1.1'!C20</f>
        <v>75611</v>
      </c>
      <c r="H8" s="95" t="s">
        <v>256</v>
      </c>
      <c r="I8" s="83">
        <f t="shared" si="1"/>
        <v>550.4949043128645</v>
      </c>
    </row>
    <row r="9" spans="1:9" ht="25.5" customHeight="1">
      <c r="A9" s="90" t="s">
        <v>64</v>
      </c>
      <c r="B9" s="91">
        <v>19569087.61</v>
      </c>
      <c r="C9" s="91">
        <v>64811784.12</v>
      </c>
      <c r="D9" s="91">
        <v>6787521.03</v>
      </c>
      <c r="E9" s="91">
        <v>8767066.56</v>
      </c>
      <c r="F9" s="93">
        <f t="shared" si="0"/>
        <v>99935459.32</v>
      </c>
      <c r="G9" s="600">
        <f>+'ตาราง 1.1'!C25</f>
        <v>212259</v>
      </c>
      <c r="H9" s="95" t="s">
        <v>256</v>
      </c>
      <c r="I9" s="83">
        <f t="shared" si="1"/>
        <v>470.81847799151035</v>
      </c>
    </row>
    <row r="10" spans="1:9" ht="25.5" customHeight="1">
      <c r="A10" s="90" t="s">
        <v>65</v>
      </c>
      <c r="B10" s="91">
        <v>9813215.71</v>
      </c>
      <c r="C10" s="91">
        <v>6971645.51</v>
      </c>
      <c r="D10" s="91">
        <v>1295669</v>
      </c>
      <c r="E10" s="91">
        <v>5686663.55</v>
      </c>
      <c r="F10" s="93">
        <f t="shared" si="0"/>
        <v>23767193.77</v>
      </c>
      <c r="G10" s="600">
        <f>+'ตาราง 1.1'!C32</f>
        <v>14328</v>
      </c>
      <c r="H10" s="95" t="s">
        <v>256</v>
      </c>
      <c r="I10" s="83">
        <f t="shared" si="1"/>
        <v>1658.7935350362925</v>
      </c>
    </row>
    <row r="11" spans="1:9" ht="25.5" customHeight="1">
      <c r="A11" s="90" t="s">
        <v>66</v>
      </c>
      <c r="B11" s="91">
        <v>8642002.11</v>
      </c>
      <c r="C11" s="91">
        <v>8358605.5</v>
      </c>
      <c r="D11" s="91">
        <v>4794210.71</v>
      </c>
      <c r="E11" s="91">
        <v>2422622.43</v>
      </c>
      <c r="F11" s="93">
        <f t="shared" si="0"/>
        <v>24217440.75</v>
      </c>
      <c r="G11" s="600">
        <f>+'ตาราง 1.1'!C37</f>
        <v>5737</v>
      </c>
      <c r="H11" s="95" t="s">
        <v>256</v>
      </c>
      <c r="I11" s="83">
        <f t="shared" si="1"/>
        <v>4221.272572773227</v>
      </c>
    </row>
    <row r="12" spans="1:9" ht="25.5" customHeight="1">
      <c r="A12" s="90" t="s">
        <v>67</v>
      </c>
      <c r="B12" s="91">
        <v>18748080.3</v>
      </c>
      <c r="C12" s="91">
        <v>391705498.74</v>
      </c>
      <c r="D12" s="91">
        <v>6784084.82</v>
      </c>
      <c r="E12" s="91">
        <v>9907453.14</v>
      </c>
      <c r="F12" s="93">
        <f t="shared" si="0"/>
        <v>427145117</v>
      </c>
      <c r="G12" s="600">
        <f>+'ตาราง 1.1'!C50</f>
        <v>639085</v>
      </c>
      <c r="H12" s="95" t="s">
        <v>256</v>
      </c>
      <c r="I12" s="83">
        <f t="shared" si="1"/>
        <v>668.3698052684698</v>
      </c>
    </row>
    <row r="13" spans="1:9" s="33" customFormat="1" ht="25.5" customHeight="1">
      <c r="A13" s="611" t="s">
        <v>68</v>
      </c>
      <c r="B13" s="96">
        <v>7967200.52</v>
      </c>
      <c r="C13" s="96">
        <v>22754122.2</v>
      </c>
      <c r="D13" s="96">
        <v>1542646.39</v>
      </c>
      <c r="E13" s="96">
        <v>8093517.91</v>
      </c>
      <c r="F13" s="93">
        <f t="shared" si="0"/>
        <v>40357487.019999996</v>
      </c>
      <c r="G13" s="601">
        <f>+'ตาราง 1.1'!C54</f>
        <v>3956</v>
      </c>
      <c r="H13" s="95" t="s">
        <v>256</v>
      </c>
      <c r="I13" s="83">
        <f t="shared" si="1"/>
        <v>10201.589236602627</v>
      </c>
    </row>
    <row r="14" spans="1:9" ht="25.5" customHeight="1">
      <c r="A14" s="90" t="s">
        <v>179</v>
      </c>
      <c r="B14" s="91">
        <v>13801249.71</v>
      </c>
      <c r="C14" s="91">
        <v>18254764.34</v>
      </c>
      <c r="D14" s="91">
        <v>4291024.5</v>
      </c>
      <c r="E14" s="91">
        <v>8513235.82</v>
      </c>
      <c r="F14" s="93">
        <f t="shared" si="0"/>
        <v>44860274.37</v>
      </c>
      <c r="G14" s="602">
        <f>+'ตาราง 1.1'!C63</f>
        <v>65</v>
      </c>
      <c r="H14" s="95" t="s">
        <v>15</v>
      </c>
      <c r="I14" s="83">
        <f t="shared" si="1"/>
        <v>690158.0672307692</v>
      </c>
    </row>
    <row r="15" spans="1:9" ht="25.5" customHeight="1">
      <c r="A15" s="90" t="s">
        <v>385</v>
      </c>
      <c r="B15" s="613">
        <v>33038928.257</v>
      </c>
      <c r="C15" s="614">
        <v>24650482.06</v>
      </c>
      <c r="D15" s="613">
        <v>4103993.24999999</v>
      </c>
      <c r="E15" s="91">
        <v>23108335.4</v>
      </c>
      <c r="F15" s="93">
        <f t="shared" si="0"/>
        <v>84901738.967</v>
      </c>
      <c r="G15" s="600">
        <f>+'ตาราง 1.1'!C67</f>
        <v>1979</v>
      </c>
      <c r="H15" s="95" t="s">
        <v>256</v>
      </c>
      <c r="I15" s="83">
        <f t="shared" si="1"/>
        <v>42901.33348509348</v>
      </c>
    </row>
    <row r="16" spans="1:9" ht="25.5" customHeight="1">
      <c r="A16" s="90" t="s">
        <v>69</v>
      </c>
      <c r="B16" s="91">
        <v>145548512.9</v>
      </c>
      <c r="C16" s="91">
        <v>60465781.88</v>
      </c>
      <c r="D16" s="91">
        <v>4417175.2</v>
      </c>
      <c r="E16" s="91">
        <v>44798120.52</v>
      </c>
      <c r="F16" s="93">
        <f t="shared" si="0"/>
        <v>255229590.5</v>
      </c>
      <c r="G16" s="602">
        <f>+'ตาราง 1.1'!C70</f>
        <v>280</v>
      </c>
      <c r="H16" s="95" t="s">
        <v>256</v>
      </c>
      <c r="I16" s="83">
        <f t="shared" si="1"/>
        <v>911534.2517857143</v>
      </c>
    </row>
    <row r="17" spans="1:9" ht="25.5" customHeight="1">
      <c r="A17" s="107" t="s">
        <v>70</v>
      </c>
      <c r="B17" s="91">
        <v>5425420.2</v>
      </c>
      <c r="C17" s="91">
        <v>9270700.58</v>
      </c>
      <c r="D17" s="91">
        <v>5428213.49</v>
      </c>
      <c r="E17" s="615">
        <v>820205.569999993</v>
      </c>
      <c r="F17" s="93">
        <f t="shared" si="0"/>
        <v>20944539.839999996</v>
      </c>
      <c r="G17" s="612">
        <f>+'ตาราง 1.1'!C74</f>
        <v>54375</v>
      </c>
      <c r="H17" s="95" t="s">
        <v>256</v>
      </c>
      <c r="I17" s="83">
        <f t="shared" si="1"/>
        <v>385.18693958620685</v>
      </c>
    </row>
    <row r="18" spans="1:9" s="52" customFormat="1" ht="25.5" customHeight="1" thickBot="1">
      <c r="A18" s="427"/>
      <c r="B18" s="428">
        <f>SUM(B4:B17)</f>
        <v>313032994.19</v>
      </c>
      <c r="C18" s="428">
        <f>SUM(C4:C17)</f>
        <v>1349651769.6599998</v>
      </c>
      <c r="D18" s="428">
        <f>SUM(D4:D17)</f>
        <v>74112576.08999999</v>
      </c>
      <c r="E18" s="428">
        <f>SUM(E4:E17)</f>
        <v>141214694.16</v>
      </c>
      <c r="F18" s="429">
        <f>SUM(F4:F17)</f>
        <v>1878012034.0999997</v>
      </c>
      <c r="G18" s="430"/>
      <c r="H18" s="431"/>
      <c r="I18" s="431"/>
    </row>
    <row r="19" spans="2:6" ht="25.5" customHeight="1" thickTop="1">
      <c r="B19" s="1"/>
      <c r="C19" s="1"/>
      <c r="D19" s="1"/>
      <c r="E19" s="1"/>
      <c r="F19" s="81"/>
    </row>
    <row r="20" spans="1:5" ht="25.5" customHeight="1">
      <c r="A20" s="603" t="s">
        <v>204</v>
      </c>
      <c r="B20" s="1"/>
      <c r="C20" s="1"/>
      <c r="D20" s="1"/>
      <c r="E20" s="1"/>
    </row>
    <row r="21" ht="25.5" customHeight="1">
      <c r="B21" s="349"/>
    </row>
  </sheetData>
  <sheetProtection selectLockedCells="1" selectUnlockedCells="1"/>
  <mergeCells count="1">
    <mergeCell ref="A1:G1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M11"/>
  <sheetViews>
    <sheetView workbookViewId="0" topLeftCell="B1">
      <selection activeCell="G4" sqref="G4"/>
    </sheetView>
  </sheetViews>
  <sheetFormatPr defaultColWidth="9.140625" defaultRowHeight="12.75"/>
  <cols>
    <col min="1" max="1" width="3.140625" style="29" hidden="1" customWidth="1"/>
    <col min="2" max="2" width="51.00390625" style="29" bestFit="1" customWidth="1"/>
    <col min="3" max="3" width="15.8515625" style="29" bestFit="1" customWidth="1"/>
    <col min="4" max="4" width="17.421875" style="29" bestFit="1" customWidth="1"/>
    <col min="5" max="5" width="13.7109375" style="29" bestFit="1" customWidth="1"/>
    <col min="6" max="6" width="14.57421875" style="29" bestFit="1" customWidth="1"/>
    <col min="7" max="7" width="16.140625" style="29" bestFit="1" customWidth="1"/>
    <col min="8" max="8" width="10.28125" style="29" bestFit="1" customWidth="1"/>
    <col min="9" max="9" width="8.421875" style="29" bestFit="1" customWidth="1"/>
    <col min="10" max="10" width="13.28125" style="29" bestFit="1" customWidth="1"/>
    <col min="11" max="16384" width="9.140625" style="29" customWidth="1"/>
  </cols>
  <sheetData>
    <row r="1" spans="2:5" ht="28.5" customHeight="1">
      <c r="B1" s="735" t="s">
        <v>54</v>
      </c>
      <c r="C1" s="735"/>
      <c r="D1" s="735"/>
      <c r="E1" s="735"/>
    </row>
    <row r="2" spans="2:10" ht="16.5" customHeight="1">
      <c r="B2" s="31"/>
      <c r="C2" s="31"/>
      <c r="D2" s="31"/>
      <c r="E2" s="31"/>
      <c r="F2" s="31"/>
      <c r="G2" s="31"/>
      <c r="H2" s="31"/>
      <c r="I2" s="31"/>
      <c r="J2" s="31" t="s">
        <v>1</v>
      </c>
    </row>
    <row r="3" spans="2:10" ht="46.5" customHeight="1">
      <c r="B3" s="66" t="s">
        <v>18</v>
      </c>
      <c r="C3" s="67" t="s">
        <v>3</v>
      </c>
      <c r="D3" s="68" t="s">
        <v>4</v>
      </c>
      <c r="E3" s="69" t="s">
        <v>5</v>
      </c>
      <c r="F3" s="68" t="s">
        <v>6</v>
      </c>
      <c r="G3" s="69" t="s">
        <v>7</v>
      </c>
      <c r="H3" s="69" t="s">
        <v>8</v>
      </c>
      <c r="I3" s="68" t="s">
        <v>9</v>
      </c>
      <c r="J3" s="70" t="s">
        <v>10</v>
      </c>
    </row>
    <row r="4" spans="2:10" ht="27.75" customHeight="1">
      <c r="B4" s="217" t="s">
        <v>55</v>
      </c>
      <c r="C4" s="104">
        <f>'3.1'!C3+'3.1'!C4+'3.1'!C5+'3.1'!C6+'3.1'!C7+'3.1'!C8+'3.1'!C9+'3.1'!C10+'3.1'!C11+'3.1'!C12+'3.1'!C14+'3.1'!C16+'3.1'!C18+'3.1'!C19+'3.1'!C20+'3.1'!C21+'3.1'!C22+'3.1'!C23+'3.1'!C24+'3.1'!C25+'3.1'!C26+'3.1'!C27</f>
        <v>166692500.99000007</v>
      </c>
      <c r="D4" s="104">
        <f>'3.1'!D3+'3.1'!D4+'3.1'!D5+'3.1'!D6+'3.1'!D7+'3.1'!D8+'3.1'!D9+'3.1'!D10+'3.1'!D11+'3.1'!D12+'3.1'!D14+'3.1'!D16+'3.1'!D18+'3.1'!D19+'3.1'!D20+'3.1'!D21+'3.1'!D22+'3.1'!D23+'3.1'!D24+'3.1'!D25+'3.1'!D26+'3.1'!D27</f>
        <v>1292401725.5799997</v>
      </c>
      <c r="E4" s="104">
        <f>'3.1'!E3+'3.1'!E4+'3.1'!E5+'3.1'!E6+'3.1'!E7+'3.1'!E8+'3.1'!E9+'3.1'!E10+'3.1'!E11+'3.1'!E12+'3.1'!E14+'3.1'!E16+'3.1'!E18+'3.1'!E19+'3.1'!E20+'3.1'!E21+'3.1'!E22+'3.1'!E23+'3.1'!E24+'3.1'!E25+'3.1'!E26+'3.1'!E27</f>
        <v>69949699.72999999</v>
      </c>
      <c r="F4" s="104">
        <f>'3.1'!F3+'3.1'!F4+'3.1'!F5+'3.1'!F6+'3.1'!F7+'3.1'!F8+'3.1'!F9+'3.1'!F10+'3.1'!F11+'3.1'!F12+'3.1'!F14+'3.1'!F16+'3.1'!F18+'3.1'!F19+'3.1'!F20+'3.1'!F21+'3.1'!F22+'3.1'!F23+'3.1'!F24+'3.1'!F25+'3.1'!F26+'3.1'!F27</f>
        <v>107649772.84999998</v>
      </c>
      <c r="G4" s="104">
        <f>'3.1'!G3+'3.1'!G4+'3.1'!G5+'3.1'!G6+'3.1'!G7+'3.1'!G8+'3.1'!G9+'3.1'!G10+'3.1'!G11+'3.1'!G12+'3.1'!G14+'3.1'!G16+'3.1'!G18+'3.1'!G19+'3.1'!G20+'3.1'!G21+'3.1'!G22+'3.1'!G23+'3.1'!G24+'3.1'!G25+'3.1'!G26+'3.1'!G27</f>
        <v>1636693699.1499994</v>
      </c>
      <c r="H4" s="218">
        <f>+'ตาราง 1.1'!C3+'ตาราง 1.1'!C11+'ตาราง 1.1'!C16+'ตาราง 1.1'!C20</f>
        <v>93638</v>
      </c>
      <c r="I4" s="115" t="s">
        <v>12</v>
      </c>
      <c r="J4" s="74">
        <f>+G4/H4</f>
        <v>17478.947640381037</v>
      </c>
    </row>
    <row r="5" spans="2:10" ht="23.25">
      <c r="B5" s="219" t="s">
        <v>56</v>
      </c>
      <c r="C5" s="104"/>
      <c r="D5" s="104"/>
      <c r="E5" s="104"/>
      <c r="F5" s="104"/>
      <c r="G5" s="104"/>
      <c r="H5" s="218"/>
      <c r="I5" s="115"/>
      <c r="J5" s="74"/>
    </row>
    <row r="6" spans="2:10" ht="23.25">
      <c r="B6" s="184" t="s">
        <v>257</v>
      </c>
      <c r="C6" s="91">
        <f>+'3.1'!C13</f>
        <v>14791980.3</v>
      </c>
      <c r="D6" s="91">
        <f>+'3.1'!D13</f>
        <v>3784262.2</v>
      </c>
      <c r="E6" s="91">
        <f>+'3.1'!E13</f>
        <v>745701.16</v>
      </c>
      <c r="F6" s="91">
        <f>+'3.1'!F13</f>
        <v>33456585.91</v>
      </c>
      <c r="G6" s="91">
        <f>+'3.1'!G13</f>
        <v>52778529.57</v>
      </c>
      <c r="H6" s="220">
        <f>+'ตาราง 1.1'!C63</f>
        <v>65</v>
      </c>
      <c r="I6" s="95" t="s">
        <v>15</v>
      </c>
      <c r="J6" s="74">
        <f>+G6/H6</f>
        <v>811977.378</v>
      </c>
    </row>
    <row r="7" spans="2:10" ht="25.5" customHeight="1">
      <c r="B7" s="221" t="s">
        <v>258</v>
      </c>
      <c r="C7" s="222">
        <f>+'3.1'!C15</f>
        <v>131548512.9</v>
      </c>
      <c r="D7" s="222">
        <f>+'3.1'!D15</f>
        <v>53465781.88</v>
      </c>
      <c r="E7" s="222">
        <f>+'3.1'!E15</f>
        <v>3417175.2</v>
      </c>
      <c r="F7" s="222">
        <f>+'3.1'!F15</f>
        <v>108335.4</v>
      </c>
      <c r="G7" s="222">
        <f>+'3.1'!G15</f>
        <v>188539805.38</v>
      </c>
      <c r="H7" s="223">
        <f>+'ตาราง 1.1'!C70</f>
        <v>280</v>
      </c>
      <c r="I7" s="115" t="s">
        <v>12</v>
      </c>
      <c r="J7" s="74">
        <f>+G7/H7</f>
        <v>673356.4477857143</v>
      </c>
    </row>
    <row r="8" spans="2:10" ht="24" thickBot="1">
      <c r="B8" s="224" t="s">
        <v>17</v>
      </c>
      <c r="C8" s="426">
        <f>SUM(C4:C7)</f>
        <v>313032994.19000006</v>
      </c>
      <c r="D8" s="426">
        <f>SUM(D4:D7)</f>
        <v>1349651769.6599998</v>
      </c>
      <c r="E8" s="426">
        <f>SUM(E4:E7)</f>
        <v>74112576.08999999</v>
      </c>
      <c r="F8" s="426">
        <f>SUM(F4:F7)</f>
        <v>141214694.16</v>
      </c>
      <c r="G8" s="426">
        <f>SUM(G4:G7)</f>
        <v>1878012034.0999994</v>
      </c>
      <c r="H8" s="426"/>
      <c r="I8" s="425"/>
      <c r="J8" s="425"/>
    </row>
    <row r="9" spans="2:13" ht="18" customHeight="1" thickTop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ht="23.25">
      <c r="C10" s="51"/>
    </row>
    <row r="11" ht="23.25">
      <c r="B11" s="604" t="s">
        <v>202</v>
      </c>
    </row>
  </sheetData>
  <sheetProtection selectLockedCells="1" selectUnlockedCells="1"/>
  <mergeCells count="1">
    <mergeCell ref="B1:E1"/>
  </mergeCells>
  <printOptions/>
  <pageMargins left="0.61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NET057</dc:creator>
  <cp:keywords/>
  <dc:description/>
  <cp:lastModifiedBy>uccit</cp:lastModifiedBy>
  <cp:lastPrinted>2022-02-28T07:23:05Z</cp:lastPrinted>
  <dcterms:created xsi:type="dcterms:W3CDTF">2012-12-03T04:11:38Z</dcterms:created>
  <dcterms:modified xsi:type="dcterms:W3CDTF">2022-02-28T09:22:33Z</dcterms:modified>
  <cp:category/>
  <cp:version/>
  <cp:contentType/>
  <cp:contentStatus/>
</cp:coreProperties>
</file>