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cit\Desktop\ต้นทุน\"/>
    </mc:Choice>
  </mc:AlternateContent>
  <xr:revisionPtr revIDLastSave="0" documentId="13_ncr:1_{3F51E523-62DC-4D1D-B193-79528604678F}" xr6:coauthVersionLast="47" xr6:coauthVersionMax="47" xr10:uidLastSave="{00000000-0000-0000-0000-000000000000}"/>
  <bookViews>
    <workbookView xWindow="-120" yWindow="-120" windowWidth="20730" windowHeight="11160" tabRatio="846" firstSheet="2" activeTab="14" xr2:uid="{70FA8371-4791-4529-9152-600477FBF47A}"/>
  </bookViews>
  <sheets>
    <sheet name="ตารางที่ 1" sheetId="18" r:id="rId1"/>
    <sheet name="ตาราง1.1 " sheetId="19" r:id="rId2"/>
    <sheet name="ตาราง2" sheetId="2" r:id="rId3"/>
    <sheet name="ตาราง3" sheetId="6" r:id="rId4"/>
    <sheet name="ตาราง3.1" sheetId="4" r:id="rId5"/>
    <sheet name="ตาราง3.2 " sheetId="20" r:id="rId6"/>
    <sheet name="ตาราง 4" sheetId="8" r:id="rId7"/>
    <sheet name="ตาราง5" sheetId="7" r:id="rId8"/>
    <sheet name="ตาราง6" sheetId="9" r:id="rId9"/>
    <sheet name="ตาราง7" sheetId="11" r:id="rId10"/>
    <sheet name="ตาราง 8" sheetId="13" r:id="rId11"/>
    <sheet name="ตาราง 9" sheetId="12" r:id="rId12"/>
    <sheet name="ตาราง10" sheetId="14" r:id="rId13"/>
    <sheet name="ตาราง11" sheetId="15" r:id="rId14"/>
    <sheet name="ตาราง12" sheetId="16" r:id="rId15"/>
    <sheet name="หน้าเว็บ" sheetId="17" r:id="rId16"/>
  </sheets>
  <externalReferences>
    <externalReference r:id="rId17"/>
  </externalReferences>
  <definedNames>
    <definedName name="_xlnm._FilterDatabase" localSheetId="1" hidden="1">'ตาราง1.1 '!$B$2:$B$142</definedName>
    <definedName name="_xlnm.Print_Area" localSheetId="10">'ตาราง 8'!$B$1:$U$31</definedName>
    <definedName name="_xlnm.Print_Area" localSheetId="11">'ตาราง 9'!$A$1:$T$17</definedName>
    <definedName name="_xlnm.Print_Area" localSheetId="1">'ตาราง1.1 '!$B$1:$H$121</definedName>
    <definedName name="_xlnm.Print_Area" localSheetId="12">ตาราง10!$A$1:$T$20</definedName>
    <definedName name="_xlnm.Print_Area" localSheetId="13">ตาราง11!$B$1:$Q$37</definedName>
    <definedName name="_xlnm.Print_Area" localSheetId="14">ตาราง12!$B$1:$K$20</definedName>
    <definedName name="_xlnm.Print_Area" localSheetId="3">ตาราง3!$A$2:$I$110</definedName>
    <definedName name="_xlnm.Print_Area" localSheetId="9">ตาราง7!$B$2:$AC$130</definedName>
    <definedName name="_xlnm.Print_Area" localSheetId="0">'ตารางที่ 1'!$A$1:$F$36</definedName>
    <definedName name="_xlnm.Print_Titles" localSheetId="3">ตาราง3!$2:$3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K12" i="16"/>
  <c r="O34" i="15"/>
  <c r="R112" i="11"/>
  <c r="J112" i="11"/>
  <c r="Z112" i="11"/>
  <c r="F102" i="6" l="1"/>
  <c r="R113" i="11" l="1"/>
  <c r="Z109" i="11" l="1"/>
  <c r="AC112" i="11"/>
  <c r="Z110" i="11"/>
  <c r="Z111" i="11"/>
  <c r="Z113" i="11"/>
  <c r="Z114" i="11"/>
  <c r="Z115" i="11"/>
  <c r="Z116" i="11"/>
  <c r="Z117" i="11"/>
  <c r="AC109" i="11" l="1"/>
  <c r="R110" i="11"/>
  <c r="R111" i="11"/>
  <c r="R114" i="11"/>
  <c r="R115" i="11"/>
  <c r="R116" i="11"/>
  <c r="R117" i="11"/>
  <c r="R109" i="11"/>
  <c r="I98" i="6"/>
  <c r="F4" i="8"/>
  <c r="F18" i="8"/>
  <c r="H4" i="20"/>
  <c r="G3" i="4"/>
  <c r="M33" i="2" l="1"/>
  <c r="L33" i="2"/>
  <c r="K33" i="2"/>
  <c r="J33" i="2"/>
  <c r="I33" i="2"/>
  <c r="H33" i="2"/>
  <c r="G33" i="2"/>
  <c r="F33" i="2"/>
  <c r="E33" i="2"/>
  <c r="D33" i="2"/>
  <c r="C33" i="2"/>
  <c r="B33" i="2"/>
  <c r="G15" i="16"/>
  <c r="N35" i="15"/>
  <c r="D9" i="20" l="1"/>
  <c r="E9" i="20"/>
  <c r="F9" i="20"/>
  <c r="G9" i="20"/>
  <c r="G22" i="4"/>
  <c r="G24" i="4"/>
  <c r="AB26" i="11"/>
  <c r="AB28" i="11"/>
  <c r="AA35" i="11"/>
  <c r="AB36" i="11"/>
  <c r="AA39" i="11"/>
  <c r="AB40" i="11"/>
  <c r="AA43" i="11"/>
  <c r="AB44" i="11"/>
  <c r="AA47" i="11"/>
  <c r="AB48" i="11"/>
  <c r="AB52" i="11"/>
  <c r="AB54" i="11"/>
  <c r="AB56" i="11"/>
  <c r="AB58" i="11"/>
  <c r="AB60" i="11"/>
  <c r="AB62" i="11"/>
  <c r="AB64" i="11"/>
  <c r="AB66" i="11"/>
  <c r="AB68" i="11"/>
  <c r="AB70" i="11"/>
  <c r="AB72" i="11"/>
  <c r="AB74" i="11"/>
  <c r="AB76" i="11"/>
  <c r="AB78" i="11"/>
  <c r="AB80" i="11"/>
  <c r="AB82" i="11"/>
  <c r="AB84" i="11"/>
  <c r="AB86" i="11"/>
  <c r="AB88" i="11"/>
  <c r="AB91" i="11"/>
  <c r="AA93" i="11"/>
  <c r="AA97" i="11"/>
  <c r="AA103" i="11"/>
  <c r="AA106" i="11"/>
  <c r="AB106" i="11"/>
  <c r="AC106" i="11"/>
  <c r="AA107" i="11"/>
  <c r="AB107" i="11"/>
  <c r="AC107" i="11"/>
  <c r="AB109" i="11"/>
  <c r="T98" i="11"/>
  <c r="U98" i="11"/>
  <c r="V98" i="11"/>
  <c r="W98" i="11"/>
  <c r="AA98" i="11" s="1"/>
  <c r="X98" i="11"/>
  <c r="AB98" i="11" s="1"/>
  <c r="Y98" i="11"/>
  <c r="T99" i="11"/>
  <c r="U99" i="11"/>
  <c r="V99" i="11"/>
  <c r="W99" i="11"/>
  <c r="AA99" i="11" s="1"/>
  <c r="X99" i="11"/>
  <c r="AB99" i="11" s="1"/>
  <c r="Y99" i="11"/>
  <c r="T100" i="11"/>
  <c r="U100" i="11"/>
  <c r="V100" i="11"/>
  <c r="W100" i="11"/>
  <c r="AA100" i="11" s="1"/>
  <c r="X100" i="11"/>
  <c r="AB100" i="11" s="1"/>
  <c r="Y100" i="11"/>
  <c r="T101" i="11"/>
  <c r="U101" i="11"/>
  <c r="V101" i="11"/>
  <c r="W101" i="11"/>
  <c r="AA101" i="11" s="1"/>
  <c r="X101" i="11"/>
  <c r="AB101" i="11" s="1"/>
  <c r="Y101" i="11"/>
  <c r="T102" i="11"/>
  <c r="U102" i="11"/>
  <c r="V102" i="11"/>
  <c r="W102" i="11"/>
  <c r="AA102" i="11" s="1"/>
  <c r="X102" i="11"/>
  <c r="AB102" i="11" s="1"/>
  <c r="Y102" i="11"/>
  <c r="T103" i="11"/>
  <c r="U103" i="11"/>
  <c r="V103" i="11"/>
  <c r="W103" i="11"/>
  <c r="X103" i="11"/>
  <c r="AB103" i="11" s="1"/>
  <c r="Y103" i="11"/>
  <c r="T104" i="11"/>
  <c r="U104" i="11"/>
  <c r="V104" i="11"/>
  <c r="W104" i="11"/>
  <c r="AA104" i="11" s="1"/>
  <c r="X104" i="11"/>
  <c r="AB104" i="11" s="1"/>
  <c r="Y104" i="11"/>
  <c r="T105" i="11"/>
  <c r="U105" i="11"/>
  <c r="V105" i="11"/>
  <c r="W105" i="11"/>
  <c r="AA105" i="11" s="1"/>
  <c r="X105" i="11"/>
  <c r="AB105" i="11" s="1"/>
  <c r="Y105" i="11"/>
  <c r="AB110" i="11"/>
  <c r="AB111" i="11"/>
  <c r="AB112" i="11"/>
  <c r="AB113" i="11"/>
  <c r="AB114" i="11"/>
  <c r="AB115" i="11"/>
  <c r="AB116" i="11"/>
  <c r="AB117" i="11"/>
  <c r="T92" i="11"/>
  <c r="U92" i="11"/>
  <c r="V92" i="11"/>
  <c r="W92" i="11"/>
  <c r="AA92" i="11" s="1"/>
  <c r="X92" i="11"/>
  <c r="AB92" i="11" s="1"/>
  <c r="Y92" i="11"/>
  <c r="T93" i="11"/>
  <c r="U93" i="11"/>
  <c r="V93" i="11"/>
  <c r="W93" i="11"/>
  <c r="X93" i="11"/>
  <c r="AB93" i="11" s="1"/>
  <c r="Y93" i="11"/>
  <c r="T94" i="11"/>
  <c r="U94" i="11"/>
  <c r="V94" i="11"/>
  <c r="W94" i="11"/>
  <c r="AA94" i="11" s="1"/>
  <c r="X94" i="11"/>
  <c r="AB94" i="11" s="1"/>
  <c r="Y94" i="11"/>
  <c r="T95" i="11"/>
  <c r="U95" i="11"/>
  <c r="V95" i="11"/>
  <c r="W95" i="11"/>
  <c r="AA95" i="11" s="1"/>
  <c r="X95" i="11"/>
  <c r="AB95" i="11" s="1"/>
  <c r="Y95" i="11"/>
  <c r="T96" i="11"/>
  <c r="U96" i="11"/>
  <c r="V96" i="11"/>
  <c r="W96" i="11"/>
  <c r="AA96" i="11" s="1"/>
  <c r="X96" i="11"/>
  <c r="AB96" i="11" s="1"/>
  <c r="Y96" i="11"/>
  <c r="T97" i="11"/>
  <c r="U97" i="11"/>
  <c r="V97" i="11"/>
  <c r="W97" i="11"/>
  <c r="X97" i="11"/>
  <c r="AB97" i="11" s="1"/>
  <c r="Y97" i="11"/>
  <c r="S91" i="11"/>
  <c r="T91" i="11"/>
  <c r="U91" i="11"/>
  <c r="V91" i="11"/>
  <c r="W91" i="11"/>
  <c r="AA91" i="11" s="1"/>
  <c r="X91" i="11"/>
  <c r="Y91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T18" i="11"/>
  <c r="U18" i="11"/>
  <c r="V18" i="11"/>
  <c r="W18" i="11"/>
  <c r="X18" i="11"/>
  <c r="T19" i="11"/>
  <c r="U19" i="11"/>
  <c r="V19" i="11"/>
  <c r="W19" i="11"/>
  <c r="X19" i="11"/>
  <c r="T20" i="11"/>
  <c r="U20" i="11"/>
  <c r="V20" i="11"/>
  <c r="W20" i="11"/>
  <c r="X20" i="11"/>
  <c r="T21" i="11"/>
  <c r="U21" i="11"/>
  <c r="V21" i="11"/>
  <c r="W21" i="11"/>
  <c r="X21" i="11"/>
  <c r="T22" i="11"/>
  <c r="U22" i="11"/>
  <c r="V22" i="11"/>
  <c r="W22" i="11"/>
  <c r="X22" i="11"/>
  <c r="T23" i="11"/>
  <c r="U23" i="11"/>
  <c r="V23" i="11"/>
  <c r="W23" i="11"/>
  <c r="X23" i="11"/>
  <c r="T24" i="11"/>
  <c r="U24" i="11"/>
  <c r="V24" i="11"/>
  <c r="W24" i="11"/>
  <c r="X24" i="11"/>
  <c r="T25" i="11"/>
  <c r="U25" i="11"/>
  <c r="V25" i="11"/>
  <c r="W25" i="11"/>
  <c r="AA25" i="11" s="1"/>
  <c r="X25" i="11"/>
  <c r="AB25" i="11" s="1"/>
  <c r="T26" i="11"/>
  <c r="U26" i="11"/>
  <c r="V26" i="11"/>
  <c r="W26" i="11"/>
  <c r="AA26" i="11" s="1"/>
  <c r="X26" i="11"/>
  <c r="T27" i="11"/>
  <c r="U27" i="11"/>
  <c r="V27" i="11"/>
  <c r="W27" i="11"/>
  <c r="AA27" i="11" s="1"/>
  <c r="X27" i="11"/>
  <c r="AB27" i="11" s="1"/>
  <c r="T28" i="11"/>
  <c r="U28" i="11"/>
  <c r="V28" i="11"/>
  <c r="W28" i="11"/>
  <c r="AA28" i="11" s="1"/>
  <c r="X28" i="11"/>
  <c r="T29" i="11"/>
  <c r="U29" i="11"/>
  <c r="V29" i="11"/>
  <c r="W29" i="11"/>
  <c r="X29" i="11"/>
  <c r="T30" i="11"/>
  <c r="U30" i="11"/>
  <c r="V30" i="11"/>
  <c r="W30" i="11"/>
  <c r="X30" i="11"/>
  <c r="T31" i="11"/>
  <c r="U31" i="11"/>
  <c r="V31" i="11"/>
  <c r="W31" i="11"/>
  <c r="X31" i="11"/>
  <c r="T32" i="11"/>
  <c r="U32" i="11"/>
  <c r="V32" i="11"/>
  <c r="W32" i="11"/>
  <c r="X32" i="11"/>
  <c r="T33" i="11"/>
  <c r="U33" i="11"/>
  <c r="V33" i="11"/>
  <c r="W33" i="11"/>
  <c r="X33" i="11"/>
  <c r="T34" i="11"/>
  <c r="U34" i="11"/>
  <c r="V34" i="11"/>
  <c r="W34" i="11"/>
  <c r="AA34" i="11" s="1"/>
  <c r="X34" i="11"/>
  <c r="AB34" i="11" s="1"/>
  <c r="T35" i="11"/>
  <c r="U35" i="11"/>
  <c r="V35" i="11"/>
  <c r="W35" i="11"/>
  <c r="X35" i="11"/>
  <c r="AB35" i="11" s="1"/>
  <c r="T36" i="11"/>
  <c r="U36" i="11"/>
  <c r="V36" i="11"/>
  <c r="W36" i="11"/>
  <c r="AA36" i="11" s="1"/>
  <c r="X36" i="11"/>
  <c r="T37" i="11"/>
  <c r="U37" i="11"/>
  <c r="V37" i="11"/>
  <c r="W37" i="11"/>
  <c r="AA37" i="11" s="1"/>
  <c r="X37" i="11"/>
  <c r="AB37" i="11" s="1"/>
  <c r="T38" i="11"/>
  <c r="U38" i="11"/>
  <c r="V38" i="11"/>
  <c r="W38" i="11"/>
  <c r="AA38" i="11" s="1"/>
  <c r="X38" i="11"/>
  <c r="AB38" i="11" s="1"/>
  <c r="T39" i="11"/>
  <c r="U39" i="11"/>
  <c r="V39" i="11"/>
  <c r="W39" i="11"/>
  <c r="X39" i="11"/>
  <c r="AB39" i="11" s="1"/>
  <c r="T40" i="11"/>
  <c r="U40" i="11"/>
  <c r="V40" i="11"/>
  <c r="W40" i="11"/>
  <c r="AA40" i="11" s="1"/>
  <c r="X40" i="11"/>
  <c r="T41" i="11"/>
  <c r="U41" i="11"/>
  <c r="V41" i="11"/>
  <c r="W41" i="11"/>
  <c r="AA41" i="11" s="1"/>
  <c r="X41" i="11"/>
  <c r="AB41" i="11" s="1"/>
  <c r="T42" i="11"/>
  <c r="U42" i="11"/>
  <c r="V42" i="11"/>
  <c r="W42" i="11"/>
  <c r="AA42" i="11" s="1"/>
  <c r="X42" i="11"/>
  <c r="AB42" i="11" s="1"/>
  <c r="T43" i="11"/>
  <c r="U43" i="11"/>
  <c r="V43" i="11"/>
  <c r="W43" i="11"/>
  <c r="X43" i="11"/>
  <c r="AB43" i="11" s="1"/>
  <c r="T44" i="11"/>
  <c r="U44" i="11"/>
  <c r="V44" i="11"/>
  <c r="W44" i="11"/>
  <c r="AA44" i="11" s="1"/>
  <c r="X44" i="11"/>
  <c r="T45" i="11"/>
  <c r="U45" i="11"/>
  <c r="V45" i="11"/>
  <c r="W45" i="11"/>
  <c r="AA45" i="11" s="1"/>
  <c r="X45" i="11"/>
  <c r="AB45" i="11" s="1"/>
  <c r="T46" i="11"/>
  <c r="U46" i="11"/>
  <c r="V46" i="11"/>
  <c r="W46" i="11"/>
  <c r="AA46" i="11" s="1"/>
  <c r="X46" i="11"/>
  <c r="AB46" i="11" s="1"/>
  <c r="T47" i="11"/>
  <c r="U47" i="11"/>
  <c r="V47" i="11"/>
  <c r="W47" i="11"/>
  <c r="X47" i="11"/>
  <c r="AB47" i="11" s="1"/>
  <c r="T48" i="11"/>
  <c r="U48" i="11"/>
  <c r="V48" i="11"/>
  <c r="W48" i="11"/>
  <c r="AA48" i="11" s="1"/>
  <c r="X48" i="11"/>
  <c r="T49" i="11"/>
  <c r="U49" i="11"/>
  <c r="V49" i="11"/>
  <c r="W49" i="11"/>
  <c r="AA49" i="11" s="1"/>
  <c r="X49" i="11"/>
  <c r="AB49" i="11" s="1"/>
  <c r="T50" i="11"/>
  <c r="U50" i="11"/>
  <c r="V50" i="11"/>
  <c r="W50" i="11"/>
  <c r="X50" i="11"/>
  <c r="T51" i="11"/>
  <c r="U51" i="11"/>
  <c r="V51" i="11"/>
  <c r="W51" i="11"/>
  <c r="AA51" i="11" s="1"/>
  <c r="X51" i="11"/>
  <c r="AB51" i="11" s="1"/>
  <c r="T52" i="11"/>
  <c r="U52" i="11"/>
  <c r="V52" i="11"/>
  <c r="W52" i="11"/>
  <c r="AA52" i="11" s="1"/>
  <c r="X52" i="11"/>
  <c r="T53" i="11"/>
  <c r="U53" i="11"/>
  <c r="V53" i="11"/>
  <c r="W53" i="11"/>
  <c r="AA53" i="11" s="1"/>
  <c r="X53" i="11"/>
  <c r="AB53" i="11" s="1"/>
  <c r="T54" i="11"/>
  <c r="U54" i="11"/>
  <c r="V54" i="11"/>
  <c r="W54" i="11"/>
  <c r="AA54" i="11" s="1"/>
  <c r="X54" i="11"/>
  <c r="T55" i="11"/>
  <c r="U55" i="11"/>
  <c r="V55" i="11"/>
  <c r="W55" i="11"/>
  <c r="AA55" i="11" s="1"/>
  <c r="X55" i="11"/>
  <c r="AB55" i="11" s="1"/>
  <c r="T56" i="11"/>
  <c r="U56" i="11"/>
  <c r="V56" i="11"/>
  <c r="W56" i="11"/>
  <c r="AA56" i="11" s="1"/>
  <c r="X56" i="11"/>
  <c r="T57" i="11"/>
  <c r="U57" i="11"/>
  <c r="V57" i="11"/>
  <c r="W57" i="11"/>
  <c r="AA57" i="11" s="1"/>
  <c r="X57" i="11"/>
  <c r="AB57" i="11" s="1"/>
  <c r="T58" i="11"/>
  <c r="U58" i="11"/>
  <c r="V58" i="11"/>
  <c r="W58" i="11"/>
  <c r="AA58" i="11" s="1"/>
  <c r="X58" i="11"/>
  <c r="T59" i="11"/>
  <c r="U59" i="11"/>
  <c r="V59" i="11"/>
  <c r="W59" i="11"/>
  <c r="AA59" i="11" s="1"/>
  <c r="X59" i="11"/>
  <c r="AB59" i="11" s="1"/>
  <c r="T60" i="11"/>
  <c r="U60" i="11"/>
  <c r="V60" i="11"/>
  <c r="W60" i="11"/>
  <c r="AA60" i="11" s="1"/>
  <c r="X60" i="11"/>
  <c r="T61" i="11"/>
  <c r="U61" i="11"/>
  <c r="V61" i="11"/>
  <c r="W61" i="11"/>
  <c r="AA61" i="11" s="1"/>
  <c r="X61" i="11"/>
  <c r="AB61" i="11" s="1"/>
  <c r="T62" i="11"/>
  <c r="U62" i="11"/>
  <c r="V62" i="11"/>
  <c r="W62" i="11"/>
  <c r="AA62" i="11" s="1"/>
  <c r="X62" i="11"/>
  <c r="T63" i="11"/>
  <c r="U63" i="11"/>
  <c r="V63" i="11"/>
  <c r="W63" i="11"/>
  <c r="AA63" i="11" s="1"/>
  <c r="X63" i="11"/>
  <c r="AB63" i="11" s="1"/>
  <c r="T64" i="11"/>
  <c r="U64" i="11"/>
  <c r="V64" i="11"/>
  <c r="W64" i="11"/>
  <c r="AA64" i="11" s="1"/>
  <c r="X64" i="11"/>
  <c r="T65" i="11"/>
  <c r="U65" i="11"/>
  <c r="V65" i="11"/>
  <c r="W65" i="11"/>
  <c r="AA65" i="11" s="1"/>
  <c r="X65" i="11"/>
  <c r="AB65" i="11" s="1"/>
  <c r="T66" i="11"/>
  <c r="U66" i="11"/>
  <c r="V66" i="11"/>
  <c r="W66" i="11"/>
  <c r="AA66" i="11" s="1"/>
  <c r="X66" i="11"/>
  <c r="T67" i="11"/>
  <c r="U67" i="11"/>
  <c r="V67" i="11"/>
  <c r="W67" i="11"/>
  <c r="AA67" i="11" s="1"/>
  <c r="X67" i="11"/>
  <c r="AB67" i="11" s="1"/>
  <c r="T68" i="11"/>
  <c r="U68" i="11"/>
  <c r="V68" i="11"/>
  <c r="W68" i="11"/>
  <c r="AA68" i="11" s="1"/>
  <c r="X68" i="11"/>
  <c r="T69" i="11"/>
  <c r="U69" i="11"/>
  <c r="V69" i="11"/>
  <c r="W69" i="11"/>
  <c r="AA69" i="11" s="1"/>
  <c r="X69" i="11"/>
  <c r="AB69" i="11" s="1"/>
  <c r="T70" i="11"/>
  <c r="U70" i="11"/>
  <c r="V70" i="11"/>
  <c r="W70" i="11"/>
  <c r="AA70" i="11" s="1"/>
  <c r="X70" i="11"/>
  <c r="T71" i="11"/>
  <c r="U71" i="11"/>
  <c r="V71" i="11"/>
  <c r="W71" i="11"/>
  <c r="AA71" i="11" s="1"/>
  <c r="X71" i="11"/>
  <c r="AB71" i="11" s="1"/>
  <c r="T72" i="11"/>
  <c r="U72" i="11"/>
  <c r="V72" i="11"/>
  <c r="W72" i="11"/>
  <c r="AA72" i="11" s="1"/>
  <c r="X72" i="11"/>
  <c r="T73" i="11"/>
  <c r="U73" i="11"/>
  <c r="V73" i="11"/>
  <c r="W73" i="11"/>
  <c r="AA73" i="11" s="1"/>
  <c r="X73" i="11"/>
  <c r="AB73" i="11" s="1"/>
  <c r="T74" i="11"/>
  <c r="U74" i="11"/>
  <c r="V74" i="11"/>
  <c r="W74" i="11"/>
  <c r="AA74" i="11" s="1"/>
  <c r="X74" i="11"/>
  <c r="T75" i="11"/>
  <c r="U75" i="11"/>
  <c r="V75" i="11"/>
  <c r="W75" i="11"/>
  <c r="AA75" i="11" s="1"/>
  <c r="X75" i="11"/>
  <c r="AB75" i="11" s="1"/>
  <c r="T76" i="11"/>
  <c r="U76" i="11"/>
  <c r="V76" i="11"/>
  <c r="W76" i="11"/>
  <c r="AA76" i="11" s="1"/>
  <c r="X76" i="11"/>
  <c r="T77" i="11"/>
  <c r="U77" i="11"/>
  <c r="V77" i="11"/>
  <c r="W77" i="11"/>
  <c r="AA77" i="11" s="1"/>
  <c r="X77" i="11"/>
  <c r="AB77" i="11" s="1"/>
  <c r="T78" i="11"/>
  <c r="U78" i="11"/>
  <c r="V78" i="11"/>
  <c r="W78" i="11"/>
  <c r="AA78" i="11" s="1"/>
  <c r="X78" i="11"/>
  <c r="T79" i="11"/>
  <c r="U79" i="11"/>
  <c r="V79" i="11"/>
  <c r="W79" i="11"/>
  <c r="AA79" i="11" s="1"/>
  <c r="X79" i="11"/>
  <c r="AB79" i="11" s="1"/>
  <c r="T80" i="11"/>
  <c r="U80" i="11"/>
  <c r="V80" i="11"/>
  <c r="W80" i="11"/>
  <c r="AA80" i="11" s="1"/>
  <c r="X80" i="11"/>
  <c r="T81" i="11"/>
  <c r="U81" i="11"/>
  <c r="V81" i="11"/>
  <c r="W81" i="11"/>
  <c r="AA81" i="11" s="1"/>
  <c r="X81" i="11"/>
  <c r="AB81" i="11" s="1"/>
  <c r="T82" i="11"/>
  <c r="U82" i="11"/>
  <c r="V82" i="11"/>
  <c r="W82" i="11"/>
  <c r="AA82" i="11" s="1"/>
  <c r="X82" i="11"/>
  <c r="T83" i="11"/>
  <c r="U83" i="11"/>
  <c r="V83" i="11"/>
  <c r="W83" i="11"/>
  <c r="AA83" i="11" s="1"/>
  <c r="X83" i="11"/>
  <c r="AB83" i="11" s="1"/>
  <c r="T84" i="11"/>
  <c r="U84" i="11"/>
  <c r="V84" i="11"/>
  <c r="W84" i="11"/>
  <c r="AA84" i="11" s="1"/>
  <c r="X84" i="11"/>
  <c r="T85" i="11"/>
  <c r="U85" i="11"/>
  <c r="V85" i="11"/>
  <c r="W85" i="11"/>
  <c r="AA85" i="11" s="1"/>
  <c r="X85" i="11"/>
  <c r="AB85" i="11" s="1"/>
  <c r="T86" i="11"/>
  <c r="U86" i="11"/>
  <c r="V86" i="11"/>
  <c r="W86" i="11"/>
  <c r="AA86" i="11" s="1"/>
  <c r="X86" i="11"/>
  <c r="T87" i="11"/>
  <c r="U87" i="11"/>
  <c r="V87" i="11"/>
  <c r="W87" i="11"/>
  <c r="AA87" i="11" s="1"/>
  <c r="X87" i="11"/>
  <c r="AB87" i="11" s="1"/>
  <c r="T88" i="11"/>
  <c r="U88" i="11"/>
  <c r="V88" i="11"/>
  <c r="W88" i="11"/>
  <c r="AA88" i="11" s="1"/>
  <c r="X88" i="11"/>
  <c r="T89" i="11"/>
  <c r="U89" i="11"/>
  <c r="V89" i="11"/>
  <c r="W89" i="11"/>
  <c r="AA89" i="11" s="1"/>
  <c r="X89" i="11"/>
  <c r="AB89" i="11" s="1"/>
  <c r="T17" i="11"/>
  <c r="U17" i="11"/>
  <c r="V17" i="11"/>
  <c r="W17" i="11"/>
  <c r="X17" i="11"/>
  <c r="Y17" i="11"/>
  <c r="T16" i="11"/>
  <c r="U16" i="11"/>
  <c r="V16" i="11"/>
  <c r="W16" i="11"/>
  <c r="X16" i="11"/>
  <c r="Y16" i="11"/>
  <c r="T15" i="11"/>
  <c r="U15" i="11"/>
  <c r="V15" i="11"/>
  <c r="W15" i="11"/>
  <c r="X15" i="11"/>
  <c r="Y15" i="11"/>
  <c r="T14" i="11"/>
  <c r="U14" i="11"/>
  <c r="V14" i="11"/>
  <c r="W14" i="11"/>
  <c r="X14" i="11"/>
  <c r="Y14" i="11"/>
  <c r="T13" i="11"/>
  <c r="U13" i="11"/>
  <c r="V13" i="11"/>
  <c r="W13" i="11"/>
  <c r="X13" i="11"/>
  <c r="Y13" i="11"/>
  <c r="T12" i="11"/>
  <c r="U12" i="11"/>
  <c r="V12" i="11"/>
  <c r="W12" i="11"/>
  <c r="X12" i="11"/>
  <c r="Y12" i="11"/>
  <c r="T11" i="11"/>
  <c r="U11" i="11"/>
  <c r="V11" i="11"/>
  <c r="W11" i="11"/>
  <c r="X11" i="11"/>
  <c r="Y11" i="11"/>
  <c r="S100" i="11"/>
  <c r="S101" i="11"/>
  <c r="S102" i="11"/>
  <c r="S103" i="11"/>
  <c r="S104" i="11"/>
  <c r="S105" i="11"/>
  <c r="S98" i="11"/>
  <c r="S99" i="11"/>
  <c r="S94" i="11"/>
  <c r="S95" i="11"/>
  <c r="S96" i="11"/>
  <c r="S97" i="11"/>
  <c r="S93" i="11"/>
  <c r="S92" i="11"/>
  <c r="S84" i="11"/>
  <c r="S85" i="11"/>
  <c r="S86" i="11"/>
  <c r="S87" i="11"/>
  <c r="S88" i="11"/>
  <c r="S89" i="11"/>
  <c r="S80" i="11"/>
  <c r="S81" i="11"/>
  <c r="S82" i="11"/>
  <c r="S83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64" i="11"/>
  <c r="S65" i="11"/>
  <c r="S66" i="11"/>
  <c r="S67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46" i="11"/>
  <c r="S47" i="11"/>
  <c r="S48" i="11"/>
  <c r="S49" i="11"/>
  <c r="S50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25" i="11"/>
  <c r="S26" i="11"/>
  <c r="S27" i="11"/>
  <c r="S28" i="11"/>
  <c r="S29" i="11"/>
  <c r="S30" i="11"/>
  <c r="S31" i="11"/>
  <c r="S32" i="11"/>
  <c r="S33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11" i="11"/>
  <c r="O119" i="11"/>
  <c r="G3" i="9"/>
  <c r="G8" i="7"/>
  <c r="Z105" i="11" l="1"/>
  <c r="AC105" i="11" s="1"/>
  <c r="AA113" i="11"/>
  <c r="V119" i="11" l="1"/>
  <c r="B110" i="6"/>
  <c r="S119" i="11"/>
  <c r="AC113" i="11"/>
  <c r="H83" i="20"/>
  <c r="H64" i="20"/>
  <c r="H55" i="20"/>
  <c r="H38" i="20"/>
  <c r="H24" i="20"/>
  <c r="H92" i="20"/>
  <c r="H134" i="20"/>
  <c r="H142" i="20"/>
  <c r="H148" i="20"/>
  <c r="H156" i="20"/>
  <c r="H163" i="20"/>
  <c r="H173" i="20"/>
  <c r="C29" i="4"/>
  <c r="C110" i="6" l="1"/>
  <c r="D110" i="6"/>
  <c r="E110" i="6"/>
  <c r="H116" i="20"/>
  <c r="D63" i="20"/>
  <c r="E63" i="20"/>
  <c r="H63" i="20" s="1"/>
  <c r="F63" i="20"/>
  <c r="G63" i="20"/>
  <c r="D28" i="20"/>
  <c r="E28" i="20"/>
  <c r="G22" i="20"/>
  <c r="F22" i="20"/>
  <c r="E22" i="20"/>
  <c r="D22" i="20"/>
  <c r="G32" i="20"/>
  <c r="G33" i="20"/>
  <c r="G34" i="20"/>
  <c r="G35" i="20"/>
  <c r="G36" i="20"/>
  <c r="F32" i="20"/>
  <c r="F33" i="20"/>
  <c r="F34" i="20"/>
  <c r="F35" i="20"/>
  <c r="F36" i="20"/>
  <c r="E32" i="20"/>
  <c r="E33" i="20"/>
  <c r="E34" i="20"/>
  <c r="E35" i="20"/>
  <c r="E36" i="20"/>
  <c r="D36" i="20"/>
  <c r="D32" i="20"/>
  <c r="D33" i="20"/>
  <c r="D34" i="20"/>
  <c r="D35" i="20"/>
  <c r="C38" i="20"/>
  <c r="C24" i="20"/>
  <c r="I90" i="6" l="1"/>
  <c r="Z97" i="11" s="1"/>
  <c r="AC97" i="11" s="1"/>
  <c r="I88" i="6"/>
  <c r="Z95" i="11" s="1"/>
  <c r="AC95" i="11" s="1"/>
  <c r="I92" i="6"/>
  <c r="Z99" i="11" s="1"/>
  <c r="AC99" i="11" s="1"/>
  <c r="I96" i="6"/>
  <c r="Z103" i="11" s="1"/>
  <c r="AC103" i="11" s="1"/>
  <c r="I95" i="6"/>
  <c r="Z102" i="11" s="1"/>
  <c r="AC102" i="11" s="1"/>
  <c r="I87" i="6"/>
  <c r="Z94" i="11" s="1"/>
  <c r="AC94" i="11" s="1"/>
  <c r="I85" i="6"/>
  <c r="Z91" i="11" s="1"/>
  <c r="AC91" i="11" s="1"/>
  <c r="I89" i="6"/>
  <c r="Z96" i="11" s="1"/>
  <c r="AC96" i="11" s="1"/>
  <c r="I86" i="6"/>
  <c r="Z93" i="11" s="1"/>
  <c r="AC93" i="11" s="1"/>
  <c r="I5" i="6"/>
  <c r="Z11" i="11" s="1"/>
  <c r="AC11" i="11" s="1"/>
  <c r="I71" i="6"/>
  <c r="Z77" i="11" s="1"/>
  <c r="AC77" i="11" s="1"/>
  <c r="H35" i="20"/>
  <c r="H33" i="20"/>
  <c r="H36" i="20"/>
  <c r="H34" i="20"/>
  <c r="H32" i="20"/>
  <c r="H22" i="20"/>
  <c r="F170" i="20"/>
  <c r="D170" i="20"/>
  <c r="G171" i="20"/>
  <c r="G170" i="20"/>
  <c r="C163" i="20"/>
  <c r="C156" i="20"/>
  <c r="G153" i="20" s="1"/>
  <c r="G146" i="20"/>
  <c r="F146" i="20"/>
  <c r="E146" i="20"/>
  <c r="D146" i="20"/>
  <c r="C148" i="20"/>
  <c r="C142" i="20"/>
  <c r="C134" i="20"/>
  <c r="E125" i="20" s="1"/>
  <c r="G114" i="20"/>
  <c r="F112" i="20"/>
  <c r="E113" i="20"/>
  <c r="D112" i="20"/>
  <c r="C116" i="20"/>
  <c r="G115" i="20" s="1"/>
  <c r="F114" i="20"/>
  <c r="G112" i="20"/>
  <c r="C108" i="20"/>
  <c r="G101" i="20" s="1"/>
  <c r="D88" i="20"/>
  <c r="C92" i="20"/>
  <c r="D89" i="20" s="1"/>
  <c r="C83" i="20"/>
  <c r="G78" i="20" s="1"/>
  <c r="F79" i="20"/>
  <c r="D77" i="20"/>
  <c r="E76" i="20"/>
  <c r="F75" i="20"/>
  <c r="G74" i="20"/>
  <c r="D73" i="20"/>
  <c r="E72" i="20"/>
  <c r="F71" i="20"/>
  <c r="G70" i="20"/>
  <c r="D69" i="20"/>
  <c r="E68" i="20"/>
  <c r="C64" i="20"/>
  <c r="G62" i="20" s="1"/>
  <c r="E62" i="20"/>
  <c r="D62" i="20"/>
  <c r="F61" i="20"/>
  <c r="E61" i="20"/>
  <c r="D61" i="20"/>
  <c r="G60" i="20"/>
  <c r="F60" i="20"/>
  <c r="E60" i="20"/>
  <c r="D60" i="20"/>
  <c r="G59" i="20"/>
  <c r="F59" i="20"/>
  <c r="E59" i="20"/>
  <c r="D59" i="20"/>
  <c r="C55" i="20"/>
  <c r="D53" i="20" s="1"/>
  <c r="F49" i="20"/>
  <c r="G47" i="20"/>
  <c r="F45" i="20"/>
  <c r="E44" i="20"/>
  <c r="E43" i="20"/>
  <c r="E42" i="20"/>
  <c r="G31" i="20"/>
  <c r="E31" i="20"/>
  <c r="F30" i="20"/>
  <c r="E30" i="20"/>
  <c r="F29" i="20"/>
  <c r="E29" i="20"/>
  <c r="F28" i="20"/>
  <c r="F21" i="20"/>
  <c r="E21" i="20"/>
  <c r="F20" i="20"/>
  <c r="G19" i="20"/>
  <c r="E18" i="20"/>
  <c r="D18" i="20"/>
  <c r="E17" i="20"/>
  <c r="G16" i="20"/>
  <c r="F16" i="20"/>
  <c r="D16" i="20"/>
  <c r="G15" i="20"/>
  <c r="F15" i="20"/>
  <c r="E15" i="20"/>
  <c r="D15" i="20"/>
  <c r="G14" i="20"/>
  <c r="F14" i="20"/>
  <c r="E14" i="20"/>
  <c r="D14" i="20"/>
  <c r="G13" i="20"/>
  <c r="F13" i="20"/>
  <c r="E13" i="20"/>
  <c r="D13" i="20"/>
  <c r="C9" i="20"/>
  <c r="G121" i="19"/>
  <c r="G114" i="19"/>
  <c r="D80" i="19"/>
  <c r="D43" i="19"/>
  <c r="J31" i="19"/>
  <c r="D21" i="19"/>
  <c r="I91" i="6" l="1"/>
  <c r="Z98" i="11" s="1"/>
  <c r="AC98" i="11" s="1"/>
  <c r="I94" i="6"/>
  <c r="Z101" i="11" s="1"/>
  <c r="AC101" i="11" s="1"/>
  <c r="I93" i="6"/>
  <c r="Z100" i="11" s="1"/>
  <c r="AC100" i="11" s="1"/>
  <c r="I97" i="6"/>
  <c r="Z104" i="11" s="1"/>
  <c r="AC104" i="11" s="1"/>
  <c r="G113" i="20"/>
  <c r="D152" i="20"/>
  <c r="F153" i="20"/>
  <c r="F138" i="20"/>
  <c r="G51" i="20"/>
  <c r="F42" i="20"/>
  <c r="F44" i="20"/>
  <c r="F48" i="20"/>
  <c r="F52" i="20"/>
  <c r="G42" i="20"/>
  <c r="G43" i="20"/>
  <c r="G44" i="20"/>
  <c r="E46" i="20"/>
  <c r="G48" i="20"/>
  <c r="E50" i="20"/>
  <c r="G52" i="20"/>
  <c r="D171" i="20"/>
  <c r="F43" i="20"/>
  <c r="D46" i="20"/>
  <c r="D50" i="20"/>
  <c r="F139" i="20"/>
  <c r="D42" i="20"/>
  <c r="H42" i="20" s="1"/>
  <c r="D43" i="20"/>
  <c r="D44" i="20"/>
  <c r="H44" i="20" s="1"/>
  <c r="E45" i="20"/>
  <c r="D47" i="20"/>
  <c r="E49" i="20"/>
  <c r="D51" i="20"/>
  <c r="E53" i="20"/>
  <c r="F90" i="20"/>
  <c r="E160" i="20"/>
  <c r="G160" i="20"/>
  <c r="F121" i="20"/>
  <c r="F126" i="20"/>
  <c r="E120" i="20"/>
  <c r="G129" i="20"/>
  <c r="G122" i="20"/>
  <c r="G127" i="20"/>
  <c r="D124" i="20"/>
  <c r="E129" i="20"/>
  <c r="F130" i="20"/>
  <c r="G90" i="20"/>
  <c r="E80" i="20"/>
  <c r="G61" i="20"/>
  <c r="H61" i="20" s="1"/>
  <c r="G28" i="20"/>
  <c r="G29" i="20"/>
  <c r="G30" i="20"/>
  <c r="D29" i="20"/>
  <c r="H29" i="20" s="1"/>
  <c r="D30" i="20"/>
  <c r="D31" i="20"/>
  <c r="F171" i="20"/>
  <c r="F113" i="20"/>
  <c r="E138" i="20"/>
  <c r="E153" i="20"/>
  <c r="H13" i="20"/>
  <c r="H14" i="20"/>
  <c r="H15" i="20"/>
  <c r="F31" i="20"/>
  <c r="F53" i="20"/>
  <c r="F62" i="20"/>
  <c r="H62" i="20" s="1"/>
  <c r="F88" i="20"/>
  <c r="G89" i="20"/>
  <c r="D87" i="20"/>
  <c r="F98" i="20"/>
  <c r="F115" i="20"/>
  <c r="F120" i="20"/>
  <c r="G121" i="20"/>
  <c r="E123" i="20"/>
  <c r="E124" i="20"/>
  <c r="F125" i="20"/>
  <c r="G126" i="20"/>
  <c r="E128" i="20"/>
  <c r="F129" i="20"/>
  <c r="E131" i="20"/>
  <c r="G139" i="20"/>
  <c r="E154" i="20"/>
  <c r="F87" i="20"/>
  <c r="G88" i="20"/>
  <c r="D113" i="20"/>
  <c r="H113" i="20" s="1"/>
  <c r="D114" i="20"/>
  <c r="G120" i="20"/>
  <c r="E122" i="20"/>
  <c r="F123" i="20"/>
  <c r="F124" i="20"/>
  <c r="G125" i="20"/>
  <c r="E127" i="20"/>
  <c r="F128" i="20"/>
  <c r="D132" i="20"/>
  <c r="G138" i="20"/>
  <c r="G152" i="20"/>
  <c r="F154" i="20"/>
  <c r="E161" i="20"/>
  <c r="F89" i="20"/>
  <c r="F160" i="20"/>
  <c r="H60" i="20"/>
  <c r="G87" i="20"/>
  <c r="G105" i="20"/>
  <c r="E121" i="20"/>
  <c r="F122" i="20"/>
  <c r="G123" i="20"/>
  <c r="G124" i="20"/>
  <c r="E126" i="20"/>
  <c r="F127" i="20"/>
  <c r="G128" i="20"/>
  <c r="E130" i="20"/>
  <c r="G132" i="20"/>
  <c r="E139" i="20"/>
  <c r="G154" i="20"/>
  <c r="F161" i="20"/>
  <c r="D107" i="20"/>
  <c r="E106" i="20"/>
  <c r="F105" i="20"/>
  <c r="D103" i="20"/>
  <c r="E102" i="20"/>
  <c r="F101" i="20"/>
  <c r="D99" i="20"/>
  <c r="E98" i="20"/>
  <c r="F97" i="20"/>
  <c r="D106" i="20"/>
  <c r="E105" i="20"/>
  <c r="D102" i="20"/>
  <c r="E101" i="20"/>
  <c r="D98" i="20"/>
  <c r="E97" i="20"/>
  <c r="F96" i="20"/>
  <c r="D105" i="20"/>
  <c r="E104" i="20"/>
  <c r="D101" i="20"/>
  <c r="E100" i="20"/>
  <c r="D97" i="20"/>
  <c r="E96" i="20"/>
  <c r="H59" i="20"/>
  <c r="D96" i="20"/>
  <c r="E99" i="20"/>
  <c r="F102" i="20"/>
  <c r="D131" i="20"/>
  <c r="D127" i="20"/>
  <c r="D123" i="20"/>
  <c r="D130" i="20"/>
  <c r="D126" i="20"/>
  <c r="H126" i="20" s="1"/>
  <c r="D122" i="20"/>
  <c r="D129" i="20"/>
  <c r="D125" i="20"/>
  <c r="D121" i="20"/>
  <c r="H121" i="20" s="1"/>
  <c r="D161" i="20"/>
  <c r="D160" i="20"/>
  <c r="E171" i="20"/>
  <c r="E170" i="20"/>
  <c r="H170" i="20" s="1"/>
  <c r="D21" i="20"/>
  <c r="E20" i="20"/>
  <c r="F19" i="20"/>
  <c r="G18" i="20"/>
  <c r="D17" i="20"/>
  <c r="E16" i="20"/>
  <c r="G21" i="20"/>
  <c r="D20" i="20"/>
  <c r="E19" i="20"/>
  <c r="F18" i="20"/>
  <c r="G17" i="20"/>
  <c r="E87" i="20"/>
  <c r="E90" i="20"/>
  <c r="E89" i="20"/>
  <c r="D100" i="20"/>
  <c r="E103" i="20"/>
  <c r="F106" i="20"/>
  <c r="D120" i="20"/>
  <c r="D128" i="20"/>
  <c r="G104" i="20"/>
  <c r="G100" i="20"/>
  <c r="G96" i="20"/>
  <c r="G107" i="20"/>
  <c r="G103" i="20"/>
  <c r="G99" i="20"/>
  <c r="G106" i="20"/>
  <c r="G102" i="20"/>
  <c r="G98" i="20"/>
  <c r="H16" i="20"/>
  <c r="F17" i="20"/>
  <c r="D19" i="20"/>
  <c r="G20" i="20"/>
  <c r="D80" i="20"/>
  <c r="E79" i="20"/>
  <c r="F78" i="20"/>
  <c r="G77" i="20"/>
  <c r="D76" i="20"/>
  <c r="E75" i="20"/>
  <c r="F74" i="20"/>
  <c r="G73" i="20"/>
  <c r="D72" i="20"/>
  <c r="E71" i="20"/>
  <c r="F70" i="20"/>
  <c r="G69" i="20"/>
  <c r="D68" i="20"/>
  <c r="G80" i="20"/>
  <c r="D79" i="20"/>
  <c r="E78" i="20"/>
  <c r="F77" i="20"/>
  <c r="G76" i="20"/>
  <c r="D75" i="20"/>
  <c r="E74" i="20"/>
  <c r="F73" i="20"/>
  <c r="G72" i="20"/>
  <c r="D71" i="20"/>
  <c r="E70" i="20"/>
  <c r="F69" i="20"/>
  <c r="G68" i="20"/>
  <c r="F80" i="20"/>
  <c r="G79" i="20"/>
  <c r="D78" i="20"/>
  <c r="E77" i="20"/>
  <c r="F76" i="20"/>
  <c r="G75" i="20"/>
  <c r="D74" i="20"/>
  <c r="E73" i="20"/>
  <c r="F72" i="20"/>
  <c r="G71" i="20"/>
  <c r="D70" i="20"/>
  <c r="E69" i="20"/>
  <c r="F68" i="20"/>
  <c r="E88" i="20"/>
  <c r="G97" i="20"/>
  <c r="D104" i="20"/>
  <c r="E107" i="20"/>
  <c r="F104" i="20"/>
  <c r="E112" i="20"/>
  <c r="H112" i="20" s="1"/>
  <c r="E115" i="20"/>
  <c r="E114" i="20"/>
  <c r="D139" i="20"/>
  <c r="D138" i="20"/>
  <c r="H146" i="20"/>
  <c r="D154" i="20"/>
  <c r="D153" i="20"/>
  <c r="G45" i="20"/>
  <c r="F46" i="20"/>
  <c r="E47" i="20"/>
  <c r="D48" i="20"/>
  <c r="G49" i="20"/>
  <c r="F50" i="20"/>
  <c r="E51" i="20"/>
  <c r="D52" i="20"/>
  <c r="G53" i="20"/>
  <c r="H53" i="20" s="1"/>
  <c r="D90" i="20"/>
  <c r="F99" i="20"/>
  <c r="F103" i="20"/>
  <c r="F107" i="20"/>
  <c r="D115" i="20"/>
  <c r="G130" i="20"/>
  <c r="F131" i="20"/>
  <c r="E132" i="20"/>
  <c r="E152" i="20"/>
  <c r="G161" i="20"/>
  <c r="D45" i="20"/>
  <c r="G46" i="20"/>
  <c r="F47" i="20"/>
  <c r="E48" i="20"/>
  <c r="D49" i="20"/>
  <c r="G50" i="20"/>
  <c r="F51" i="20"/>
  <c r="E52" i="20"/>
  <c r="F100" i="20"/>
  <c r="G131" i="20"/>
  <c r="F132" i="20"/>
  <c r="F152" i="20"/>
  <c r="H70" i="20" l="1"/>
  <c r="H74" i="20"/>
  <c r="H78" i="20"/>
  <c r="H43" i="20"/>
  <c r="H171" i="20"/>
  <c r="H124" i="20"/>
  <c r="H153" i="20"/>
  <c r="H120" i="20"/>
  <c r="H125" i="20"/>
  <c r="H139" i="20"/>
  <c r="H123" i="20"/>
  <c r="H28" i="20"/>
  <c r="H114" i="20"/>
  <c r="H21" i="20"/>
  <c r="H30" i="20"/>
  <c r="H132" i="20"/>
  <c r="H104" i="20"/>
  <c r="H90" i="20"/>
  <c r="H87" i="20"/>
  <c r="H31" i="20"/>
  <c r="H128" i="20"/>
  <c r="H88" i="20"/>
  <c r="H89" i="20"/>
  <c r="H51" i="20"/>
  <c r="H154" i="20"/>
  <c r="H100" i="20"/>
  <c r="H122" i="20"/>
  <c r="H17" i="20"/>
  <c r="H115" i="20"/>
  <c r="H50" i="20"/>
  <c r="H46" i="20"/>
  <c r="H127" i="20"/>
  <c r="H97" i="20"/>
  <c r="H105" i="20"/>
  <c r="H138" i="20"/>
  <c r="H69" i="20"/>
  <c r="H73" i="20"/>
  <c r="H77" i="20"/>
  <c r="H18" i="20"/>
  <c r="H160" i="20"/>
  <c r="H129" i="20"/>
  <c r="H130" i="20"/>
  <c r="H131" i="20"/>
  <c r="H49" i="20"/>
  <c r="H45" i="20"/>
  <c r="H52" i="20"/>
  <c r="H48" i="20"/>
  <c r="H68" i="20"/>
  <c r="H72" i="20"/>
  <c r="H76" i="20"/>
  <c r="H80" i="20"/>
  <c r="H19" i="20"/>
  <c r="H20" i="20"/>
  <c r="H161" i="20"/>
  <c r="H102" i="20"/>
  <c r="H103" i="20"/>
  <c r="H107" i="20"/>
  <c r="H47" i="20"/>
  <c r="H101" i="20"/>
  <c r="H99" i="20"/>
  <c r="H152" i="20"/>
  <c r="H71" i="20"/>
  <c r="H75" i="20"/>
  <c r="H79" i="20"/>
  <c r="H96" i="20"/>
  <c r="H98" i="20"/>
  <c r="H106" i="20"/>
  <c r="H108" i="20" l="1"/>
  <c r="D36" i="18" l="1"/>
  <c r="D26" i="18"/>
  <c r="D22" i="18"/>
  <c r="D37" i="18" s="1"/>
  <c r="E16" i="18"/>
  <c r="D16" i="18"/>
  <c r="C16" i="18"/>
  <c r="F15" i="18"/>
  <c r="E14" i="18"/>
  <c r="D14" i="18"/>
  <c r="C14" i="18"/>
  <c r="F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J10" i="16"/>
  <c r="H35" i="15"/>
  <c r="F15" i="16"/>
  <c r="E15" i="16"/>
  <c r="D15" i="16"/>
  <c r="C15" i="16"/>
  <c r="H12" i="16"/>
  <c r="J11" i="16"/>
  <c r="H11" i="16"/>
  <c r="K11" i="16" s="1"/>
  <c r="H10" i="16"/>
  <c r="K10" i="16" s="1"/>
  <c r="J9" i="16"/>
  <c r="H9" i="16"/>
  <c r="K9" i="16" s="1"/>
  <c r="M35" i="15"/>
  <c r="L35" i="15"/>
  <c r="K35" i="15"/>
  <c r="J35" i="15"/>
  <c r="I35" i="15"/>
  <c r="G35" i="15"/>
  <c r="F35" i="15"/>
  <c r="E35" i="15"/>
  <c r="D35" i="15"/>
  <c r="C35" i="15"/>
  <c r="Q34" i="15"/>
  <c r="Q33" i="15"/>
  <c r="Q32" i="15"/>
  <c r="P31" i="15"/>
  <c r="Q30" i="15"/>
  <c r="Q29" i="15"/>
  <c r="Q28" i="15"/>
  <c r="O27" i="15"/>
  <c r="Q26" i="15"/>
  <c r="Q25" i="15"/>
  <c r="Q22" i="15"/>
  <c r="O21" i="15"/>
  <c r="Q20" i="15"/>
  <c r="Q19" i="15"/>
  <c r="O17" i="15"/>
  <c r="Q16" i="15"/>
  <c r="Q15" i="15"/>
  <c r="Q14" i="15"/>
  <c r="Q13" i="15"/>
  <c r="Q12" i="15"/>
  <c r="Q11" i="15"/>
  <c r="O10" i="15"/>
  <c r="Q9" i="15"/>
  <c r="O8" i="15"/>
  <c r="P10" i="14"/>
  <c r="P11" i="14"/>
  <c r="P12" i="14"/>
  <c r="P8" i="14"/>
  <c r="F14" i="14"/>
  <c r="E14" i="14"/>
  <c r="D14" i="14"/>
  <c r="C14" i="14"/>
  <c r="B14" i="14"/>
  <c r="O23" i="13"/>
  <c r="N23" i="13"/>
  <c r="M23" i="13"/>
  <c r="L23" i="13"/>
  <c r="K23" i="13"/>
  <c r="G23" i="13"/>
  <c r="F23" i="13"/>
  <c r="E23" i="13"/>
  <c r="D23" i="13"/>
  <c r="C23" i="13"/>
  <c r="U21" i="13"/>
  <c r="T21" i="13"/>
  <c r="S21" i="13"/>
  <c r="U20" i="13"/>
  <c r="T20" i="13"/>
  <c r="S20" i="13"/>
  <c r="U19" i="13"/>
  <c r="T19" i="13"/>
  <c r="S19" i="13"/>
  <c r="U18" i="13"/>
  <c r="T18" i="13"/>
  <c r="S18" i="13"/>
  <c r="U17" i="13"/>
  <c r="T17" i="13"/>
  <c r="S17" i="13"/>
  <c r="U16" i="13"/>
  <c r="T16" i="13"/>
  <c r="S16" i="13"/>
  <c r="U15" i="13"/>
  <c r="T15" i="13"/>
  <c r="S15" i="13"/>
  <c r="U14" i="13"/>
  <c r="T14" i="13"/>
  <c r="S14" i="13"/>
  <c r="U13" i="13"/>
  <c r="T13" i="13"/>
  <c r="S13" i="13"/>
  <c r="U12" i="13"/>
  <c r="T12" i="13"/>
  <c r="S12" i="13"/>
  <c r="U11" i="13"/>
  <c r="T11" i="13"/>
  <c r="S11" i="13"/>
  <c r="U10" i="13"/>
  <c r="T10" i="13"/>
  <c r="S10" i="13"/>
  <c r="U9" i="13"/>
  <c r="T9" i="13"/>
  <c r="S9" i="13"/>
  <c r="U8" i="13"/>
  <c r="T8" i="13"/>
  <c r="S8" i="13"/>
  <c r="P9" i="12"/>
  <c r="P8" i="12"/>
  <c r="P6" i="12"/>
  <c r="F11" i="12"/>
  <c r="E11" i="12"/>
  <c r="D11" i="12"/>
  <c r="C11" i="12"/>
  <c r="B11" i="12"/>
  <c r="N119" i="11"/>
  <c r="M119" i="11"/>
  <c r="L119" i="11"/>
  <c r="K119" i="11"/>
  <c r="F119" i="11"/>
  <c r="E119" i="11"/>
  <c r="D119" i="11"/>
  <c r="C119" i="11"/>
  <c r="G117" i="11"/>
  <c r="J117" i="11" s="1"/>
  <c r="G116" i="11"/>
  <c r="J116" i="11" s="1"/>
  <c r="G115" i="11"/>
  <c r="J115" i="11" s="1"/>
  <c r="G114" i="11"/>
  <c r="J114" i="11" s="1"/>
  <c r="G113" i="11"/>
  <c r="J113" i="11" s="1"/>
  <c r="G112" i="11"/>
  <c r="G111" i="11"/>
  <c r="J111" i="11" s="1"/>
  <c r="G110" i="11"/>
  <c r="J110" i="11" s="1"/>
  <c r="G109" i="11"/>
  <c r="J109" i="11" s="1"/>
  <c r="G105" i="11"/>
  <c r="J105" i="11" s="1"/>
  <c r="G104" i="11"/>
  <c r="J104" i="11" s="1"/>
  <c r="G102" i="11"/>
  <c r="J102" i="11" s="1"/>
  <c r="G101" i="11"/>
  <c r="J101" i="11" s="1"/>
  <c r="G100" i="11"/>
  <c r="J100" i="11" s="1"/>
  <c r="G99" i="11"/>
  <c r="J99" i="11" s="1"/>
  <c r="G98" i="11"/>
  <c r="J98" i="11" s="1"/>
  <c r="G86" i="11"/>
  <c r="J86" i="11" s="1"/>
  <c r="G85" i="11"/>
  <c r="J85" i="11" s="1"/>
  <c r="G84" i="11"/>
  <c r="J84" i="11" s="1"/>
  <c r="G82" i="11"/>
  <c r="J82" i="11" s="1"/>
  <c r="G81" i="11"/>
  <c r="J81" i="11" s="1"/>
  <c r="G80" i="11"/>
  <c r="J80" i="11" s="1"/>
  <c r="G75" i="11"/>
  <c r="J75" i="11" s="1"/>
  <c r="G72" i="11"/>
  <c r="J72" i="11" s="1"/>
  <c r="G70" i="11"/>
  <c r="J70" i="11" s="1"/>
  <c r="G67" i="11"/>
  <c r="J67" i="11" s="1"/>
  <c r="G66" i="11"/>
  <c r="J66" i="11" s="1"/>
  <c r="G65" i="11"/>
  <c r="J65" i="11" s="1"/>
  <c r="G64" i="11"/>
  <c r="J64" i="11" s="1"/>
  <c r="G57" i="11"/>
  <c r="J57" i="11" s="1"/>
  <c r="G49" i="11"/>
  <c r="J49" i="11" s="1"/>
  <c r="G48" i="11"/>
  <c r="J48" i="11" s="1"/>
  <c r="G47" i="11"/>
  <c r="J47" i="11" s="1"/>
  <c r="G46" i="11"/>
  <c r="J46" i="11" s="1"/>
  <c r="G26" i="11"/>
  <c r="J26" i="11" s="1"/>
  <c r="G25" i="11"/>
  <c r="J25" i="11" s="1"/>
  <c r="G16" i="11"/>
  <c r="J16" i="11" s="1"/>
  <c r="G15" i="11"/>
  <c r="J15" i="11" s="1"/>
  <c r="G14" i="11"/>
  <c r="J14" i="11" s="1"/>
  <c r="G13" i="11"/>
  <c r="J13" i="11" s="1"/>
  <c r="G12" i="11"/>
  <c r="J12" i="11" s="1"/>
  <c r="G11" i="11"/>
  <c r="F17" i="8"/>
  <c r="F13" i="8"/>
  <c r="F9" i="8"/>
  <c r="F5" i="8"/>
  <c r="F16" i="8"/>
  <c r="F15" i="8"/>
  <c r="F14" i="8"/>
  <c r="F12" i="8"/>
  <c r="I11" i="8"/>
  <c r="F10" i="8"/>
  <c r="F8" i="8"/>
  <c r="F7" i="8"/>
  <c r="F6" i="8"/>
  <c r="O9" i="12"/>
  <c r="S9" i="12" s="1"/>
  <c r="G5" i="9"/>
  <c r="K9" i="12"/>
  <c r="L9" i="12"/>
  <c r="E7" i="9"/>
  <c r="K8" i="12"/>
  <c r="L8" i="12"/>
  <c r="L6" i="12"/>
  <c r="M6" i="12"/>
  <c r="J6" i="12"/>
  <c r="F29" i="4"/>
  <c r="AB16" i="11"/>
  <c r="AB15" i="11"/>
  <c r="AB12" i="11"/>
  <c r="AB13" i="11"/>
  <c r="AB14" i="11"/>
  <c r="AB11" i="11"/>
  <c r="G11" i="4"/>
  <c r="E29" i="4"/>
  <c r="D29" i="4"/>
  <c r="G27" i="4"/>
  <c r="G26" i="4"/>
  <c r="G25" i="4"/>
  <c r="G23" i="4"/>
  <c r="G21" i="4"/>
  <c r="G20" i="4"/>
  <c r="G19" i="4"/>
  <c r="G18" i="4"/>
  <c r="G16" i="4"/>
  <c r="G15" i="4"/>
  <c r="G14" i="4"/>
  <c r="G13" i="4"/>
  <c r="G12" i="4"/>
  <c r="G10" i="4"/>
  <c r="G9" i="4"/>
  <c r="G8" i="4"/>
  <c r="G7" i="4"/>
  <c r="G6" i="4"/>
  <c r="G5" i="4"/>
  <c r="G4" i="4"/>
  <c r="AA111" i="11" l="1"/>
  <c r="AC111" i="11"/>
  <c r="AA116" i="11"/>
  <c r="AC116" i="11"/>
  <c r="AA114" i="11"/>
  <c r="AC114" i="11"/>
  <c r="AA117" i="11"/>
  <c r="AC117" i="11"/>
  <c r="F110" i="6"/>
  <c r="AA110" i="11"/>
  <c r="AC110" i="11"/>
  <c r="AC115" i="11"/>
  <c r="AA115" i="11"/>
  <c r="AA112" i="11"/>
  <c r="F7" i="18"/>
  <c r="F11" i="18"/>
  <c r="G29" i="4"/>
  <c r="D5" i="9"/>
  <c r="L10" i="14" s="1"/>
  <c r="D6" i="9"/>
  <c r="L11" i="14" s="1"/>
  <c r="I9" i="8"/>
  <c r="F16" i="18"/>
  <c r="E17" i="18"/>
  <c r="F14" i="18"/>
  <c r="F6" i="18"/>
  <c r="F10" i="18"/>
  <c r="C17" i="18"/>
  <c r="F9" i="18"/>
  <c r="D17" i="18"/>
  <c r="F8" i="18"/>
  <c r="F12" i="18"/>
  <c r="G7" i="9"/>
  <c r="O12" i="14" s="1"/>
  <c r="S12" i="14" s="1"/>
  <c r="I15" i="8"/>
  <c r="O6" i="12"/>
  <c r="S6" i="12" s="1"/>
  <c r="F5" i="18"/>
  <c r="E8" i="7"/>
  <c r="B5" i="9"/>
  <c r="J10" i="14" s="1"/>
  <c r="E5" i="9"/>
  <c r="M10" i="14" s="1"/>
  <c r="O8" i="12"/>
  <c r="S8" i="12" s="1"/>
  <c r="G6" i="9"/>
  <c r="O11" i="14" s="1"/>
  <c r="S11" i="14" s="1"/>
  <c r="M12" i="14"/>
  <c r="J8" i="12"/>
  <c r="C8" i="7"/>
  <c r="D8" i="7"/>
  <c r="K6" i="12"/>
  <c r="K11" i="12" s="1"/>
  <c r="C5" i="9"/>
  <c r="I8" i="8"/>
  <c r="B6" i="9"/>
  <c r="O10" i="14"/>
  <c r="S10" i="14" s="1"/>
  <c r="J9" i="12"/>
  <c r="J11" i="12" s="1"/>
  <c r="M8" i="12"/>
  <c r="E6" i="9"/>
  <c r="M11" i="14" s="1"/>
  <c r="F8" i="7"/>
  <c r="M9" i="12"/>
  <c r="B7" i="9"/>
  <c r="J12" i="14" s="1"/>
  <c r="I13" i="8"/>
  <c r="D7" i="9"/>
  <c r="L12" i="14" s="1"/>
  <c r="L11" i="12"/>
  <c r="I6" i="8"/>
  <c r="I16" i="8"/>
  <c r="I17" i="8"/>
  <c r="C6" i="9"/>
  <c r="K11" i="14" s="1"/>
  <c r="C7" i="9"/>
  <c r="K12" i="14" s="1"/>
  <c r="O18" i="15"/>
  <c r="Q18" i="15"/>
  <c r="O14" i="15"/>
  <c r="P14" i="15"/>
  <c r="H15" i="16"/>
  <c r="O19" i="15"/>
  <c r="O25" i="15"/>
  <c r="O29" i="15"/>
  <c r="O12" i="15"/>
  <c r="O15" i="15"/>
  <c r="O33" i="15"/>
  <c r="O11" i="15"/>
  <c r="O22" i="15"/>
  <c r="O28" i="15"/>
  <c r="O32" i="15"/>
  <c r="P10" i="15"/>
  <c r="P11" i="15"/>
  <c r="P17" i="15"/>
  <c r="P18" i="15"/>
  <c r="P21" i="15"/>
  <c r="P22" i="15"/>
  <c r="P27" i="15"/>
  <c r="P28" i="15"/>
  <c r="P32" i="15"/>
  <c r="Q21" i="15"/>
  <c r="P8" i="15"/>
  <c r="O9" i="15"/>
  <c r="P12" i="15"/>
  <c r="O13" i="15"/>
  <c r="P15" i="15"/>
  <c r="O16" i="15"/>
  <c r="P19" i="15"/>
  <c r="O20" i="15"/>
  <c r="P25" i="15"/>
  <c r="O26" i="15"/>
  <c r="P29" i="15"/>
  <c r="O30" i="15"/>
  <c r="P33" i="15"/>
  <c r="Q8" i="15"/>
  <c r="P9" i="15"/>
  <c r="P13" i="15"/>
  <c r="P16" i="15"/>
  <c r="P20" i="15"/>
  <c r="P26" i="15"/>
  <c r="P30" i="15"/>
  <c r="O31" i="15"/>
  <c r="P34" i="15"/>
  <c r="Q10" i="15"/>
  <c r="Q17" i="15"/>
  <c r="Q27" i="15"/>
  <c r="Q31" i="15"/>
  <c r="G119" i="11"/>
  <c r="J11" i="11"/>
  <c r="I12" i="8"/>
  <c r="I7" i="8"/>
  <c r="I5" i="8"/>
  <c r="I10" i="8"/>
  <c r="I14" i="8"/>
  <c r="I4" i="8"/>
  <c r="AA109" i="11" l="1"/>
  <c r="W119" i="11"/>
  <c r="M11" i="12"/>
  <c r="M14" i="14"/>
  <c r="F17" i="18"/>
  <c r="D40" i="18" s="1"/>
  <c r="O8" i="14"/>
  <c r="S8" i="14" s="1"/>
  <c r="L14" i="14"/>
  <c r="I36" i="6"/>
  <c r="Z42" i="11" s="1"/>
  <c r="AC42" i="11" s="1"/>
  <c r="I56" i="6"/>
  <c r="Z62" i="11" s="1"/>
  <c r="AC62" i="11" s="1"/>
  <c r="I31" i="6"/>
  <c r="Z37" i="11" s="1"/>
  <c r="AC37" i="11" s="1"/>
  <c r="E3" i="9"/>
  <c r="M8" i="14" s="1"/>
  <c r="I55" i="6"/>
  <c r="Z61" i="11" s="1"/>
  <c r="AC61" i="11" s="1"/>
  <c r="I38" i="6"/>
  <c r="Z44" i="11" s="1"/>
  <c r="AC44" i="11" s="1"/>
  <c r="F5" i="9"/>
  <c r="N10" i="14" s="1"/>
  <c r="R10" i="14" s="1"/>
  <c r="E9" i="9"/>
  <c r="N8" i="12"/>
  <c r="I41" i="6"/>
  <c r="Z47" i="11" s="1"/>
  <c r="AC47" i="11" s="1"/>
  <c r="I37" i="6"/>
  <c r="Z43" i="11" s="1"/>
  <c r="AC43" i="11" s="1"/>
  <c r="I33" i="6"/>
  <c r="Z39" i="11" s="1"/>
  <c r="AC39" i="11" s="1"/>
  <c r="N9" i="12"/>
  <c r="J11" i="14"/>
  <c r="J14" i="14" s="1"/>
  <c r="B9" i="9"/>
  <c r="B3" i="9"/>
  <c r="J8" i="14" s="1"/>
  <c r="F6" i="9"/>
  <c r="I14" i="6"/>
  <c r="Z20" i="11" s="1"/>
  <c r="I34" i="6"/>
  <c r="Z40" i="11" s="1"/>
  <c r="AC40" i="11" s="1"/>
  <c r="K10" i="14"/>
  <c r="K14" i="14" s="1"/>
  <c r="C9" i="9"/>
  <c r="C3" i="9"/>
  <c r="K8" i="14" s="1"/>
  <c r="I59" i="6"/>
  <c r="Z65" i="11" s="1"/>
  <c r="AC65" i="11" s="1"/>
  <c r="I51" i="6"/>
  <c r="Z57" i="11" s="1"/>
  <c r="AC57" i="11" s="1"/>
  <c r="I40" i="6"/>
  <c r="Z46" i="11" s="1"/>
  <c r="AC46" i="11" s="1"/>
  <c r="I32" i="6"/>
  <c r="Z38" i="11" s="1"/>
  <c r="AC38" i="11" s="1"/>
  <c r="D3" i="9"/>
  <c r="I39" i="6"/>
  <c r="Z45" i="11" s="1"/>
  <c r="AC45" i="11" s="1"/>
  <c r="D9" i="9"/>
  <c r="F7" i="9"/>
  <c r="N6" i="12"/>
  <c r="R6" i="12" s="1"/>
  <c r="I5" i="9" l="1"/>
  <c r="Q10" i="14"/>
  <c r="T10" i="14" s="1"/>
  <c r="F9" i="9"/>
  <c r="N11" i="12"/>
  <c r="I35" i="6"/>
  <c r="Z41" i="11" s="1"/>
  <c r="AC41" i="11" s="1"/>
  <c r="I25" i="6"/>
  <c r="Z31" i="11" s="1"/>
  <c r="I22" i="6"/>
  <c r="Z28" i="11" s="1"/>
  <c r="AC28" i="11" s="1"/>
  <c r="I27" i="6"/>
  <c r="Z33" i="11" s="1"/>
  <c r="I77" i="6"/>
  <c r="Z83" i="11" s="1"/>
  <c r="AC83" i="11" s="1"/>
  <c r="F3" i="9"/>
  <c r="L8" i="14"/>
  <c r="I44" i="6"/>
  <c r="Z50" i="11" s="1"/>
  <c r="T119" i="11"/>
  <c r="I11" i="6"/>
  <c r="Z17" i="11" s="1"/>
  <c r="I70" i="6"/>
  <c r="Z76" i="11" s="1"/>
  <c r="AC76" i="11" s="1"/>
  <c r="AA13" i="11"/>
  <c r="I7" i="6"/>
  <c r="I58" i="6"/>
  <c r="Z64" i="11" s="1"/>
  <c r="AC64" i="11" s="1"/>
  <c r="I10" i="6"/>
  <c r="AA16" i="11"/>
  <c r="I29" i="6"/>
  <c r="Z35" i="11" s="1"/>
  <c r="AC35" i="11" s="1"/>
  <c r="I26" i="6"/>
  <c r="Z32" i="11" s="1"/>
  <c r="I57" i="6"/>
  <c r="Z63" i="11" s="1"/>
  <c r="AC63" i="11" s="1"/>
  <c r="I30" i="6"/>
  <c r="Z36" i="11" s="1"/>
  <c r="AC36" i="11" s="1"/>
  <c r="I20" i="6"/>
  <c r="Z26" i="11" s="1"/>
  <c r="AC26" i="11" s="1"/>
  <c r="I42" i="6"/>
  <c r="Z48" i="11" s="1"/>
  <c r="AC48" i="11" s="1"/>
  <c r="I67" i="6"/>
  <c r="Z73" i="11" s="1"/>
  <c r="AC73" i="11" s="1"/>
  <c r="R9" i="12"/>
  <c r="Q9" i="12"/>
  <c r="T9" i="12" s="1"/>
  <c r="Q8" i="12"/>
  <c r="T8" i="12" s="1"/>
  <c r="R8" i="12"/>
  <c r="I7" i="9"/>
  <c r="N12" i="14"/>
  <c r="I45" i="6"/>
  <c r="Z51" i="11" s="1"/>
  <c r="AC51" i="11" s="1"/>
  <c r="I15" i="6"/>
  <c r="Z21" i="11" s="1"/>
  <c r="I76" i="6"/>
  <c r="Z82" i="11" s="1"/>
  <c r="AC82" i="11" s="1"/>
  <c r="I66" i="6"/>
  <c r="Z72" i="11" s="1"/>
  <c r="AC72" i="11" s="1"/>
  <c r="I73" i="6"/>
  <c r="Z79" i="11" s="1"/>
  <c r="AC79" i="11" s="1"/>
  <c r="I50" i="6"/>
  <c r="Z56" i="11" s="1"/>
  <c r="AC56" i="11" s="1"/>
  <c r="I53" i="6"/>
  <c r="Z59" i="11" s="1"/>
  <c r="AC59" i="11" s="1"/>
  <c r="I13" i="6"/>
  <c r="Z19" i="11" s="1"/>
  <c r="I65" i="6"/>
  <c r="Z71" i="11" s="1"/>
  <c r="AC71" i="11" s="1"/>
  <c r="I72" i="6"/>
  <c r="Z78" i="11" s="1"/>
  <c r="AC78" i="11" s="1"/>
  <c r="I63" i="6"/>
  <c r="Z69" i="11" s="1"/>
  <c r="AC69" i="11" s="1"/>
  <c r="I28" i="6"/>
  <c r="Z34" i="11" s="1"/>
  <c r="AC34" i="11" s="1"/>
  <c r="I82" i="6"/>
  <c r="Z88" i="11" s="1"/>
  <c r="AC88" i="11" s="1"/>
  <c r="I54" i="6"/>
  <c r="Z60" i="11" s="1"/>
  <c r="AC60" i="11" s="1"/>
  <c r="I12" i="6"/>
  <c r="Z18" i="11" s="1"/>
  <c r="I47" i="6"/>
  <c r="Z53" i="11" s="1"/>
  <c r="AC53" i="11" s="1"/>
  <c r="I81" i="6"/>
  <c r="Z87" i="11" s="1"/>
  <c r="AC87" i="11" s="1"/>
  <c r="Q6" i="12"/>
  <c r="T6" i="12" s="1"/>
  <c r="I62" i="6"/>
  <c r="Z68" i="11" s="1"/>
  <c r="AC68" i="11" s="1"/>
  <c r="I69" i="6"/>
  <c r="Z75" i="11" s="1"/>
  <c r="AC75" i="11" s="1"/>
  <c r="I84" i="6"/>
  <c r="Z92" i="11" s="1"/>
  <c r="AC92" i="11" s="1"/>
  <c r="I52" i="6"/>
  <c r="Z58" i="11" s="1"/>
  <c r="AC58" i="11" s="1"/>
  <c r="I24" i="6"/>
  <c r="Z30" i="11" s="1"/>
  <c r="I17" i="6"/>
  <c r="Z23" i="11" s="1"/>
  <c r="I21" i="6"/>
  <c r="Z27" i="11" s="1"/>
  <c r="AC27" i="11" s="1"/>
  <c r="I16" i="6"/>
  <c r="Z22" i="11" s="1"/>
  <c r="I46" i="6"/>
  <c r="Z52" i="11" s="1"/>
  <c r="AC52" i="11" s="1"/>
  <c r="I23" i="6"/>
  <c r="Z29" i="11" s="1"/>
  <c r="I18" i="6"/>
  <c r="Z24" i="11" s="1"/>
  <c r="I79" i="6"/>
  <c r="Z85" i="11" s="1"/>
  <c r="AC85" i="11" s="1"/>
  <c r="I8" i="6"/>
  <c r="AA14" i="11"/>
  <c r="I78" i="6"/>
  <c r="Z84" i="11" s="1"/>
  <c r="AC84" i="11" s="1"/>
  <c r="I49" i="6"/>
  <c r="Z55" i="11" s="1"/>
  <c r="AC55" i="11" s="1"/>
  <c r="I19" i="6"/>
  <c r="Z25" i="11" s="1"/>
  <c r="AC25" i="11" s="1"/>
  <c r="I60" i="6"/>
  <c r="Z66" i="11" s="1"/>
  <c r="AC66" i="11" s="1"/>
  <c r="I6" i="6"/>
  <c r="AA12" i="11"/>
  <c r="N11" i="14"/>
  <c r="I6" i="9"/>
  <c r="I68" i="6"/>
  <c r="Z74" i="11" s="1"/>
  <c r="AC74" i="11" s="1"/>
  <c r="I75" i="6"/>
  <c r="Z81" i="11" s="1"/>
  <c r="AC81" i="11" s="1"/>
  <c r="I74" i="6"/>
  <c r="Z80" i="11" s="1"/>
  <c r="AC80" i="11" s="1"/>
  <c r="Z12" i="11" l="1"/>
  <c r="AC12" i="11" s="1"/>
  <c r="Z14" i="11"/>
  <c r="AC14" i="11" s="1"/>
  <c r="Z16" i="11"/>
  <c r="AC16" i="11" s="1"/>
  <c r="Z13" i="11"/>
  <c r="AC13" i="11" s="1"/>
  <c r="I43" i="6"/>
  <c r="Z49" i="11" s="1"/>
  <c r="AC49" i="11" s="1"/>
  <c r="I48" i="6"/>
  <c r="Z54" i="11" s="1"/>
  <c r="AC54" i="11" s="1"/>
  <c r="I64" i="6"/>
  <c r="Z70" i="11" s="1"/>
  <c r="AC70" i="11" s="1"/>
  <c r="I83" i="6"/>
  <c r="Z89" i="11" s="1"/>
  <c r="AC89" i="11" s="1"/>
  <c r="I80" i="6"/>
  <c r="Z86" i="11" s="1"/>
  <c r="AC86" i="11" s="1"/>
  <c r="AA11" i="11"/>
  <c r="Q11" i="14"/>
  <c r="T11" i="14" s="1"/>
  <c r="R11" i="14"/>
  <c r="N14" i="14"/>
  <c r="I9" i="6"/>
  <c r="AA15" i="11"/>
  <c r="Q12" i="14"/>
  <c r="T12" i="14" s="1"/>
  <c r="R12" i="14"/>
  <c r="I61" i="6"/>
  <c r="Z67" i="11" s="1"/>
  <c r="AC67" i="11" s="1"/>
  <c r="I3" i="9"/>
  <c r="N8" i="14"/>
  <c r="Z15" i="11" l="1"/>
  <c r="AC15" i="11" s="1"/>
  <c r="Q8" i="14"/>
  <c r="T8" i="14" s="1"/>
  <c r="R8" i="14"/>
  <c r="U119" i="11" l="1"/>
  <c r="H6" i="20"/>
  <c r="H5" i="20"/>
  <c r="H7" i="20"/>
  <c r="H9" i="20" l="1"/>
</calcChain>
</file>

<file path=xl/sharedStrings.xml><?xml version="1.0" encoding="utf-8"?>
<sst xmlns="http://schemas.openxmlformats.org/spreadsheetml/2006/main" count="1505" uniqueCount="442">
  <si>
    <t>สถาบันโรคทรวงอก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</si>
  <si>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</si>
  <si>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</si>
  <si>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</si>
  <si>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</si>
  <si>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</si>
  <si>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</si>
  <si>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1.</t>
  </si>
  <si>
    <t>ค่าใช้จ่ายบุคลากร</t>
  </si>
  <si>
    <t>2.</t>
  </si>
  <si>
    <t>ค่าใช้จ่ายด้านการฝึกอบรม</t>
  </si>
  <si>
    <t>3</t>
  </si>
  <si>
    <t>ค่าใช้จ่ายเดินทาง</t>
  </si>
  <si>
    <t>4</t>
  </si>
  <si>
    <t xml:space="preserve">ค่าตอบแทนใช้สอยและวัสดุ </t>
  </si>
  <si>
    <t>5</t>
  </si>
  <si>
    <t>ค่าสาธารณูปโภค</t>
  </si>
  <si>
    <t>6</t>
  </si>
  <si>
    <t>ค่าจ้างเหมา</t>
  </si>
  <si>
    <t>7</t>
  </si>
  <si>
    <t>ค่าเสื่อมราคา และค่าตัดจำหน่าย</t>
  </si>
  <si>
    <t>8</t>
  </si>
  <si>
    <t>หนี้สูญ หนีสงสัยจะสูญ</t>
  </si>
  <si>
    <t>9</t>
  </si>
  <si>
    <t>ค่าใช้จ่ายดำเนินงานรักษาความมั่นคงของประเทศ</t>
  </si>
  <si>
    <t>10</t>
  </si>
  <si>
    <t>ค่าใช้จ่ายเงินอุดหนุน</t>
  </si>
  <si>
    <t>11</t>
  </si>
  <si>
    <t>ค่าใช้จ่ายสวัสดิการสังคม</t>
  </si>
  <si>
    <t>12</t>
  </si>
  <si>
    <t>ต้นทุนในการผลิตผลผลิตอื่น(ค่าใช้จ่ายอื่น)</t>
  </si>
  <si>
    <t>รวมต้นทุนผลผลิต</t>
  </si>
  <si>
    <t>หมายเหตุ (อธิบายความแตกต่างระหว่างค่าใช้จ่ายในระบบ NEW GFMIS และต้นทุนที่นำมาคำนวณต้นทุนผลผลิต)</t>
  </si>
  <si>
    <t xml:space="preserve">ค่าใช้จ่ายในระบบ NEW GFMIS </t>
  </si>
  <si>
    <t>เงินเดือนข้าราชการ</t>
  </si>
  <si>
    <t>เงินเดือนลูกจ้างประจำ</t>
  </si>
  <si>
    <t>ค่ารักษาพยาบาลจ่ายตรง</t>
  </si>
  <si>
    <t>หัก</t>
  </si>
  <si>
    <t>เงินช่วยพิเศษกรณีผู้รับบำนาญตาย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</si>
  <si>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</si>
  <si>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</si>
  <si>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</si>
  <si>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ค่ารักษาพยาบาลผู้ป่วยใน-รพ.เอกชน-เบี้ยหวัด/บำนาญ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</si>
  <si>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</si>
  <si>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</si>
  <si>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</si>
  <si>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</si>
  <si>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กองคลัง</t>
  </si>
  <si>
    <t>ศูนย์ต้นทุน</t>
  </si>
  <si>
    <t xml:space="preserve">   ค่าใช้จ่ายทางตรง</t>
  </si>
  <si>
    <t>ค่าใช้จ่ายทางอ้อม</t>
  </si>
  <si>
    <t>ค่าใช้จ่าย</t>
  </si>
  <si>
    <t>ค่าวัสดุ,ค่าตอบแทน</t>
  </si>
  <si>
    <t>ค่าใช้จ่ายด้าน</t>
  </si>
  <si>
    <t>ค่าเสื่อมราคา</t>
  </si>
  <si>
    <t>ค่ารักษาพยาบาล</t>
  </si>
  <si>
    <t>ค่าใช้จ่ายอื่น</t>
  </si>
  <si>
    <t>รวมค่าใช้จ่าย</t>
  </si>
  <si>
    <t>บุคลากร</t>
  </si>
  <si>
    <t>และค่าใช้จ่าย</t>
  </si>
  <si>
    <t>ฝึกอบรม</t>
  </si>
  <si>
    <t>และตัดจำหน่าย</t>
  </si>
  <si>
    <t>อาคาร</t>
  </si>
  <si>
    <t>รวมทั้งสิ้น</t>
  </si>
  <si>
    <t>ศูนย์ต้นทุนหลัก</t>
  </si>
  <si>
    <t>1. กลุ่มงานศัลยศาสตร์</t>
  </si>
  <si>
    <t>2. กลุ่มงานวิสัญญีวิทยา</t>
  </si>
  <si>
    <t>3. กลุ่มงานอายุรศาสตร์ปอด</t>
  </si>
  <si>
    <t>4. กลุ่มงานอายุรศาสตร์หัวใจ</t>
  </si>
  <si>
    <t>5. กลุ่มงานรังสีวิทยา</t>
  </si>
  <si>
    <t>6. กลุ่มงานพยาธิวิทยากายวิภาค</t>
  </si>
  <si>
    <t>7.กลุ่มงานพยาธิวิทยาคลินิกและเทคนิคการแพทย์</t>
  </si>
  <si>
    <t>8. กลุ่มงานเวชศาสตร์ฟื้นฟู</t>
  </si>
  <si>
    <t>9. กลุ่มงานทันตกรรม</t>
  </si>
  <si>
    <t>10. กลุ่มงานเภสัชกรรม</t>
  </si>
  <si>
    <t>11. กลุ่มงานโภชนศาสตร์</t>
  </si>
  <si>
    <t>12. กลุ่มงานวิชาการพยาบาล</t>
  </si>
  <si>
    <t>13. กลุ่มงานการพยาบาลผู้ป่วยนอก</t>
  </si>
  <si>
    <t>14. กลุ่มงานการพยาบาลผู้ป่วยใน</t>
  </si>
  <si>
    <t>15. กลุ่มงานสังคมสงเคราะห์ทางการแพทย์</t>
  </si>
  <si>
    <t>ศูนย์ต้นทุนสนับสนุน</t>
  </si>
  <si>
    <t>1. กลุ่มงานบริหารทั่วไป</t>
  </si>
  <si>
    <t>2. กลุ่มงานการเงินและบัญชี</t>
  </si>
  <si>
    <t>3. กลุ่มงานพัสดุและบำรุงรักษา</t>
  </si>
  <si>
    <t>4. กลุ่มงานทรัพยากรบุคคล ยุทธศาสตร์และแผนงาน</t>
  </si>
  <si>
    <t>5. กลุ่มงานดิจิทัลทางการแพทย์</t>
  </si>
  <si>
    <t>6. กลุ่มงานประกันสุขภาพ</t>
  </si>
  <si>
    <t>7. กลุ่มงานวิจัย ถ่ายทอด</t>
  </si>
  <si>
    <t>8. กลุ่มงานสนับสนุนวิชาการ</t>
  </si>
  <si>
    <t>9. กลุ่มงานพัฒนาคุณภาพ</t>
  </si>
  <si>
    <t>10. กลุ่มงานพัฒนานโยบายและยุทธศาสตร์การแพทย์</t>
  </si>
  <si>
    <t xml:space="preserve">ตารางที่  1.1 แสดงความเชื่อมโยงผลผลิตย่อย  กิจกรรมย่อย  </t>
  </si>
  <si>
    <t>ผลผลิตย่อย</t>
  </si>
  <si>
    <t>ปริมาณ</t>
  </si>
  <si>
    <t>หน่วยนับ</t>
  </si>
  <si>
    <t>กิจกรรมย่อย</t>
  </si>
  <si>
    <t>1.ให้บริการตรวจ  วินิจฉัย  และผ่าตัดระดับตติยภูมิทางด้านหัวใจ</t>
  </si>
  <si>
    <t>ราย</t>
  </si>
  <si>
    <t>1.ให้บริการตรวจรักษาที่ OPD ศัลยกรรม</t>
  </si>
  <si>
    <t>และปอด</t>
  </si>
  <si>
    <t>2. การผ่าตัดหัวใจ</t>
  </si>
  <si>
    <t>3. การผ่าตัดปอด</t>
  </si>
  <si>
    <t>4. การผ่าตัดเล็ก</t>
  </si>
  <si>
    <t>2. กลุ่มงานวิสัญญี</t>
  </si>
  <si>
    <t>2.การให้บริการ วิจัย ถ่ายทอด ทางด้านวิสัญญีวิทยา</t>
  </si>
  <si>
    <t>1.การบริการระงับความรู้สึกของผู้ป่วยที่เข้ารับการผ่าตัดหัวใจ</t>
  </si>
  <si>
    <t>2.การบริการระงับความรู้สึกของผู้ป่วยที่เข้ารับการผ่าตัดปอด</t>
  </si>
  <si>
    <t>3.ให้บริการตรวจ  วินิจฉัย  บำบัดรักษาในระดับตติยภูมิทาง</t>
  </si>
  <si>
    <t>1.การส่องกล้องตรวจหลอดลมและตรวจเยื่อหุ้มปอด</t>
  </si>
  <si>
    <t>ด้านอายุรศาสตร์ปอด</t>
  </si>
  <si>
    <t>2. การเจาะน้ำและการใส่ท่อระบาย</t>
  </si>
  <si>
    <t>3. การใส่ท่อค้ำยันในหลอด</t>
  </si>
  <si>
    <t>4.การจี้ด้วยความเย็นในหลอด</t>
  </si>
  <si>
    <t>4.ให้บริการตรวจ  วินิจฉัย  บำบัดรักษาในระดับตติยภูมิทาง</t>
  </si>
  <si>
    <t>1. การตรวจสวนหัวใจ</t>
  </si>
  <si>
    <t>ด้านอายุรศาสตร์หัวใจ</t>
  </si>
  <si>
    <t>(หัตถการ)</t>
  </si>
  <si>
    <t>2. การตรวจสวนหัวใจด้วยการวัดความดันของหัวใจ</t>
  </si>
  <si>
    <t xml:space="preserve"> - งานตรวจสวนหัวใจ</t>
  </si>
  <si>
    <t>3. การรักษาด้วยการขยายหลอดเลือดหัวใจ</t>
  </si>
  <si>
    <t>4. การขยายลิ้นหัวใจไมทรัลด้วยบอลลูน</t>
  </si>
  <si>
    <t>5. การรักษาด้วยการขยายหลอดเลือดแดงส่วนปลาย</t>
  </si>
  <si>
    <t>6. การรักษาโดยการใส่อุปกรณ์ปิดรูรั่วที่ผนังกั้นหัวใจ</t>
  </si>
  <si>
    <t>7. การรักษาโดยการปิดรูทางเชื่อมหลอดเลือดแดงดำ</t>
  </si>
  <si>
    <t>8. การจี้ไฟฟ้าหัวใจด้วยคลื่นความถี่วิทยุ (RFA)</t>
  </si>
  <si>
    <t>9. การใส่เครื่องกระตุ้นไฟฟ้าหัวใจชนิดถาวร (Premanent pacemaker)</t>
  </si>
  <si>
    <t>10. การใส่เครื่องกระตุ้นไฟฟ้าหัวใจชนิดชั่วคราว (Temporary pacemaker)</t>
  </si>
  <si>
    <t>11. การใส่เครื่องพยุงการทำงานของหัวใจ (IABP)</t>
  </si>
  <si>
    <t>12. Other (Pericardiocentesis, Femeral angiogram,Fluoroscopy)</t>
  </si>
  <si>
    <t>5.ให้บริการเอกซเรย์ในระดับตติยภูมิ</t>
  </si>
  <si>
    <t>1. การให้บริการเอกซเรย์ทั่วไปกลุ่มงานรังสีวิทยา</t>
  </si>
  <si>
    <t>2. การให้บริการตรวจพิเศษทางรังสีเอกซเรย์คอมพิวเตอร์</t>
  </si>
  <si>
    <t>3. การให้บริการตรวจพิเศษ FNA</t>
  </si>
  <si>
    <t>4. การให้บริการตรวจพิเศษอัลตร้าซาวด์</t>
  </si>
  <si>
    <t>6. กลุ่มงานพยาธิวิทยา</t>
  </si>
  <si>
    <t>6. การตรวจวิเคราะห์ห้องปฏิบัติการทางพยาธิวิทยา</t>
  </si>
  <si>
    <t>1. การตรวจวิเคราะห์ห้องปฎิบัติการทางงานธนาคารเลือด</t>
  </si>
  <si>
    <t>(ธนาคารเลือด,จุลชีววิทยา,พยาธิ)</t>
  </si>
  <si>
    <t>2. การตรวจวิเคราะห์การแข็งตัวของเลือด</t>
  </si>
  <si>
    <t>3.การตรวจวิเคราะห์ทางน้ำเหลือง</t>
  </si>
  <si>
    <t>4. การตรวจวิเคราะห์ทางห้องปฎิบัติการวัณโรคและมัยโคแบคทีเรีย</t>
  </si>
  <si>
    <t>5 .การตรวจวิเคราะห์ทางห้องปฎิบัติการแบคทีเรียทั่วไปและเชื้อรา</t>
  </si>
  <si>
    <t>6. การตรวจวิเคราะห์ไวรัสอุบัติใหม่ทางห้องปฎิบัติการ</t>
  </si>
  <si>
    <t>7. การเจาะเลือดผู้ป่วย</t>
  </si>
  <si>
    <t>8. การตรวจวิเคราะห์ทางเคมีคลินิก</t>
  </si>
  <si>
    <t>9. การตรวจวิเคราะห์ทางโลหิตวิทยา</t>
  </si>
  <si>
    <t>10. การตรวจวิเคราะห์ทางจุลทรรศน์ศาสตร์คลินิก</t>
  </si>
  <si>
    <t>11. การตรวจวิเคราะห์อณูชีวโมเลกุล</t>
  </si>
  <si>
    <t>12. การส่งตรวจห้องปฎิบัติการภายนอก</t>
  </si>
  <si>
    <t>13. การตรวจวิเคราะห์ทางภูมิคุ้มกันวิทยา</t>
  </si>
  <si>
    <t>7. กลุ่มงานเวชศาสตร์ฟื้นฟู</t>
  </si>
  <si>
    <t>7. การฟื้นฟูสมรรถนะร่างกาย</t>
  </si>
  <si>
    <t>1. การดูแลผู้ป่วยก่อนและหลังผ่าตัด</t>
  </si>
  <si>
    <t>2. การลดปวดด้วยแผ่นประคบร้อน+พาราฟินแวกซ์</t>
  </si>
  <si>
    <t>3. การฟื้นฟูสมรรถภาพร่างกายผู้ป่วยโรคหัวใจและปอด</t>
  </si>
  <si>
    <t>4. การรักษาโดยการใช้คลื่นกระตุ้นไฟฟ้า</t>
  </si>
  <si>
    <t>8. กลุ่มงานทันตกรรม</t>
  </si>
  <si>
    <t>8. บริการ  วิจัย  ถ่ายทอด ทางด้านทันตกรรม</t>
  </si>
  <si>
    <t>1. ตรวจฟัน</t>
  </si>
  <si>
    <t>2. X-ray ฟัน</t>
  </si>
  <si>
    <t>3. การอุดฟัน</t>
  </si>
  <si>
    <t>4. การรักษารากฟัน</t>
  </si>
  <si>
    <t>5. การถอนฟัน</t>
  </si>
  <si>
    <t>6. การผ่าฟันคุด</t>
  </si>
  <si>
    <t>7. การตัดแต่งกระดูก</t>
  </si>
  <si>
    <t>8. การขูดหินปูน</t>
  </si>
  <si>
    <t>9. การเกลารากฟัน</t>
  </si>
  <si>
    <t>10. การเคลือบฟลูออไรด์</t>
  </si>
  <si>
    <t>11. การเคลือบหลุมร่องฟัน</t>
  </si>
  <si>
    <t>12. การทำฟันเทียม</t>
  </si>
  <si>
    <t>9. กลุ่มงานเภสัชกรรม</t>
  </si>
  <si>
    <t>9. การให้บริการทางเภสัชกรรมแก่ผู้ป่วย</t>
  </si>
  <si>
    <t>1. งานบริการจ่ายยาผู้ป่วยใน</t>
  </si>
  <si>
    <t>ใบสั่งยา</t>
  </si>
  <si>
    <t>2. งานบริการจ่ายยาผู้ป่วยนอก</t>
  </si>
  <si>
    <t>3. การจัดซื้อเวชภัณฑ์ยา</t>
  </si>
  <si>
    <t>รายการ</t>
  </si>
  <si>
    <t>4. การจัดซื้อเวชภัณฑ์ที่มิใช่ยา</t>
  </si>
  <si>
    <t>10. กลุ่มงานโภชศาสตร์</t>
  </si>
  <si>
    <t>10.บริการ สนับสนุนวิจัย ถ่ายทอด  ทางด้านโภชนวิทยา</t>
  </si>
  <si>
    <t>1. ให้คำปรึกษาด้านโภชนการโรคปอด-หัวใจ ทางโทรศัพท์</t>
  </si>
  <si>
    <t xml:space="preserve"> </t>
  </si>
  <si>
    <t>(โภชนวิชาการ,โภชนบริการ)</t>
  </si>
  <si>
    <t>2. ผู้ป่วยนอกโรคปอดได้รับบริการด้านโภชนการ</t>
  </si>
  <si>
    <t>3. ผู้ป่วยนอกโรคหัวใจได้รับบริการด้านโภชนการ</t>
  </si>
  <si>
    <t>4. ให้คำปรึกษาด้านโภชนการผู้สูงอายุ-ไต</t>
  </si>
  <si>
    <t>5. ให้คำปรึกษาด้านโภชนการโรคปอด-หัวใจ ระหว่างรักษา และก่อนกลับบ้าน</t>
  </si>
  <si>
    <t>6. จำนวนผู้ป่วยในที่ได้รับการประเมินความเสี่ยงภาวะทุพโภชนาการ</t>
  </si>
  <si>
    <t>8. จำนวนผู้เข้าร่วมิจกรรมและฟังการบรรยายความรู้ด้านโภชนาการ</t>
  </si>
  <si>
    <t>9. จำนวนครั้งของการออกหน่วย และผ่านสื่อสารวิทยุ ด้านโภชนาการ</t>
  </si>
  <si>
    <t>ครั้ง</t>
  </si>
  <si>
    <t>10. จัดทำเอกสารเผยแพร่ความรู้ด้านโภชนาการ</t>
  </si>
  <si>
    <t>ชุด</t>
  </si>
  <si>
    <t>11. จำนวนผู้ป่วยที่ได้รับอาหารสามัญ</t>
  </si>
  <si>
    <t>12. จำนวนผู้ป่วยที่ได้รับอาหารพิเศษ</t>
  </si>
  <si>
    <t>13. จำนวนผู้ป่วยที่ได้รับอาหารทางสายให้อาหาร</t>
  </si>
  <si>
    <t>14. จำนวนผู้ป่วยที่ได้รับคำปรึกษา เกี่ยวกับอาหารทางสายให้อาหาร</t>
  </si>
  <si>
    <t>11. กลุ่มงานวิจัย ถ่ายทอด</t>
  </si>
  <si>
    <t>11. ผลงานวิจัยและถ่ายทอดองค์ความรู้</t>
  </si>
  <si>
    <t>โครงการ</t>
  </si>
  <si>
    <t>1. งานวิจัย</t>
  </si>
  <si>
    <t>2. โครงการวิจัยที่ดำเนินการเสร็จสิ้นและได้รับการเผยแพร่ทางเว็บไซต์สถาบัน</t>
  </si>
  <si>
    <t>12. งานการพยาบาลตรวจรักษาพิเศษ</t>
  </si>
  <si>
    <t>12.ให้บริการพยาบาลตรวจรักษาด้วยเครื่องมือพิเศษ</t>
  </si>
  <si>
    <t>13. กลุ่มงานวิชาการพยาบาล</t>
  </si>
  <si>
    <t>13.ศึกษา วิจัย และพัฒนาองค์ความรู้ ด้านวิชาการพยาบาล</t>
  </si>
  <si>
    <t>1. การพยาบาลเฉพาะทางสาขาการพยาบาลโรคหัวใจและหลอดเลือด</t>
  </si>
  <si>
    <t>2.การอ่านภาพรังสีทรวงอกที่จำเป็นสำหรับพยาบาล</t>
  </si>
  <si>
    <t>3.การแปรผลคลื่นไฟฟ้าหัวใจ</t>
  </si>
  <si>
    <t>14. บริการ วิจัย ถ่ายทอด ทางด้านบริการผู้ป่วยนอก</t>
  </si>
  <si>
    <t>1.จำนวนผู้ป่วยโรคหัวใจ</t>
  </si>
  <si>
    <t>2.จำนวนผู้ป่วยโรคปอด</t>
  </si>
  <si>
    <t>จำนวนเอกสารรายการ</t>
  </si>
  <si>
    <t>** เงินบำรุง</t>
  </si>
  <si>
    <t>**เงินงบประมาณ</t>
  </si>
  <si>
    <t>จำนวนครั้งของการจัดซื้อ</t>
  </si>
  <si>
    <t>3.1  ดำเนินการด้านทรัพยากรบุคคล</t>
  </si>
  <si>
    <t>จำนวนบุคลากร</t>
  </si>
  <si>
    <t>3.2  ดำเนินการงานด้านพัฒนาทรัพยากรบุคคล</t>
  </si>
  <si>
    <t>จำนวนชั่วโมง</t>
  </si>
  <si>
    <t>จำนวนเอกสาร/รายการ</t>
  </si>
  <si>
    <t>จำนวนผู้ลงทะเบียน</t>
  </si>
  <si>
    <t>จำนวนครั้งของผู้ใช้บริการ</t>
  </si>
  <si>
    <t>รายละเอียดจำนวนปริมาณราย  และผลิตย่อย  กิจกรรมย่อย  ติดต่อแต่ละหน่วยงาน  เพื่อนำข้อมูลมาใสในตาราง</t>
  </si>
  <si>
    <t>ตารางที่  3.1  รายงานต้นทุนตามศูนย์ต้นทุน  โดยแยกประเภทตามแหล่งของเงิน</t>
  </si>
  <si>
    <t>6.กลุ่มงานพยาธิวิทยาคลินิกและเทคนิคการแพทย์</t>
  </si>
  <si>
    <t>10. กลุ่มงานโภชนศาสตร์</t>
  </si>
  <si>
    <t>12.  งานการพยาบาลตรวจรักษาพิเศษ</t>
  </si>
  <si>
    <t>14. กลุ่มงานการพยาบาลผู้ป่วยนอก</t>
  </si>
  <si>
    <t>ตารางที่  3.2   แสดงวิธีการคำนวณการปันส่วนต้นทุนของศูนย์ต้นทุนเข้าสู่กิจกรรมย่อย</t>
  </si>
  <si>
    <t>1.กลุ่มงานศัลยศาสตร์</t>
  </si>
  <si>
    <t>สัดส่วน</t>
  </si>
  <si>
    <t>2.กลุ่มงานวิสัญญี</t>
  </si>
  <si>
    <t>3.กลุ่มงานอายุรศาสตร์ปอด</t>
  </si>
  <si>
    <t>4.กลุ่มงานอายุรศาสตร์หัวใจ</t>
  </si>
  <si>
    <t>5.กลุ่มงานรังสีวิทยา</t>
  </si>
  <si>
    <t>7.กลุ่มงานเวชศาสตร์ฟื้นฟู</t>
  </si>
  <si>
    <t>8.กลุ่มงานทันตกรรม</t>
  </si>
  <si>
    <t>9.กลุ่มงานเภสัชกรรม</t>
  </si>
  <si>
    <t>10.กลุ่มงานโภชนศาสตร์</t>
  </si>
  <si>
    <t>14.กลุ่มงานการพยาบาลตผู้ป่วยนอก</t>
  </si>
  <si>
    <t>หน่วยงานสนับสนุน</t>
  </si>
  <si>
    <t>1. ฝ่ายทรัพยากรบุคคล</t>
  </si>
  <si>
    <t>11 กลุ่มงานวิจัย ถ่ายทอด</t>
  </si>
  <si>
    <t>ตารางที่  3   รายงานต้นทุนกิจกรรมย่อยแยกตามแหล่งของเงิน</t>
  </si>
  <si>
    <t>ต้นทุนรวม</t>
  </si>
  <si>
    <t>ต้นทุนต่อหน่วย</t>
  </si>
  <si>
    <t>กิจกรรมย่อยของหน่วยงานหลัก</t>
  </si>
  <si>
    <t>กิจกรรมย่อยของหน่วยงานสนับสนุน</t>
  </si>
  <si>
    <t>1.กลุ่มงานบริหารทั่วไป</t>
  </si>
  <si>
    <t>2.กลุ่มงานการเงินและบัญชี</t>
  </si>
  <si>
    <t>3.กลุ่มงานพัสดุและบำรุงรักษา</t>
  </si>
  <si>
    <t>กิจกรรมหลัก</t>
  </si>
  <si>
    <t xml:space="preserve">ปริมาณ </t>
  </si>
  <si>
    <t>1. พัฒนาการรักษาระดับตติยภูมิและสูงกว่า</t>
  </si>
  <si>
    <t>2. ศึกษา วิจัย พัฒนา และถ่ายทอดองค์ความรู้</t>
  </si>
  <si>
    <t xml:space="preserve">   2.1  ศึกษา วิจัย  พัฒนาและถ่ายทอดองค์ความรู้ (วิจัยและถ่ายทอด)</t>
  </si>
  <si>
    <t xml:space="preserve">   2.2  ศึกษา  วิจัย   พัฒนาและถ่ายทอดองค์ความรู้ (อบรม)</t>
  </si>
  <si>
    <t xml:space="preserve">นำข้อมูลจากตารางที่ 1.1    </t>
  </si>
  <si>
    <t>1.ให้บริการตรวจ  วินิจฉัย  และผ่าตัดระดับตติยภูมิทางด้านหัวใจและปอด</t>
  </si>
  <si>
    <t>2.ให้บริการเกี่ยวกับการระงับความรู้สึกของผู้ป่วยที่เข้ารับการผ่าตัด</t>
  </si>
  <si>
    <t>3.ให้บริการตรวจ  วินิจฉัย  บำบัดรักษาในระดับตติยภูมิด้านอายุรศาสตร์ปอด</t>
  </si>
  <si>
    <t>4.ให้บริการตรวจ  วินิจฉัย  บำบัดรักษาในระดับตติยภูมิด้านอายุรศาสตร์หัวใจ</t>
  </si>
  <si>
    <t>6. การตรวจวิเคราะห์ห้องปฎิบัติการทางพยาธิวิทยา</t>
  </si>
  <si>
    <t>8. การบำบัดและรักษาทางทันตกรรม</t>
  </si>
  <si>
    <t>9.การให้บริการทางเภสัชกรรมแก่ผู้ป่วย</t>
  </si>
  <si>
    <t>10.ให้คำแนะนำเกี่ยวกับอาหารและโภชนาการ</t>
  </si>
  <si>
    <t>14. การบริการพยาบาลผู้ป่วยระดับตติยภูมิ ก่อนและหลังการตรวจรักษา</t>
  </si>
  <si>
    <t>ตารางที่  6   รายงานต้นทุนผลผลิตหลักแยกตามแหล่งของเงิน</t>
  </si>
  <si>
    <t>ผลผลิตหลัก</t>
  </si>
  <si>
    <t>องค์ความรู้ด้านสุขภาพได้รับการศึกษา</t>
  </si>
  <si>
    <t>วิจัย และถ่ายทอด</t>
  </si>
  <si>
    <t>- พัฒนาการรักษาระดับตติยภูมิและสูงกว่า</t>
  </si>
  <si>
    <t xml:space="preserve">- ศึกษา  วิจัย   พัฒนาและถ่ายทอดองค์ความรู้ (วิจัยและถ่ายทอด)  </t>
  </si>
  <si>
    <t xml:space="preserve">- ศึกษา  วิจัย   พัฒนาและถ่ายทอดองค์ความรู้ (อบรม)  </t>
  </si>
  <si>
    <t>.</t>
  </si>
  <si>
    <t>ตารางที่  7  เปรียบเทียบผลการคำนวณต้นทุนกิจกรรมย่อยแยกตามแหล่งเงิน</t>
  </si>
  <si>
    <t>ต้นทุนผลผลิตประจำปีงบประมาณ พ.ศ. 2562 (ตค.61-กย.62)</t>
  </si>
  <si>
    <t>ผลการเปรียบเทียบ</t>
  </si>
  <si>
    <t>เงินใน</t>
  </si>
  <si>
    <t>เงินนอก</t>
  </si>
  <si>
    <t>ค่าเสื่อม</t>
  </si>
  <si>
    <t>งบประมาณ</t>
  </si>
  <si>
    <t>ราคา</t>
  </si>
  <si>
    <t>เพิ่ม/(ลด)</t>
  </si>
  <si>
    <t>%</t>
  </si>
  <si>
    <t>กิจกรรมย่อยหน่วยงานหลัก</t>
  </si>
  <si>
    <t>3. การใส่ท่อค้ำยันในหลอดลม</t>
  </si>
  <si>
    <t>4. การจี้ด้วยความเย็นในหลอดลม</t>
  </si>
  <si>
    <t>3. การจัดซื้อ/จัดจ้าง - ยา</t>
  </si>
  <si>
    <t>1.การพยาบาลเฉพาะทางสาขาการพยาบาลโรคหัวใจและหลอดเลือด</t>
  </si>
  <si>
    <t>2. จำนวนผู้ป่วยโรคปอด</t>
  </si>
  <si>
    <t>1. ด้านการเงินและบัญชี</t>
  </si>
  <si>
    <t>2.  ด้านการพัสดุ</t>
  </si>
  <si>
    <t>3.1  ด้านบริหารบุคคล</t>
  </si>
  <si>
    <t>3.2  ด้านพัฒนาทรัพยากรบุคคล</t>
  </si>
  <si>
    <t>ชั่วโมงอบรม</t>
  </si>
  <si>
    <t>4. ด้านรับ-ส่ง เอกสาร</t>
  </si>
  <si>
    <t>เอกสาร</t>
  </si>
  <si>
    <t>5. ด้านแผนงานและประเมินผล</t>
  </si>
  <si>
    <t xml:space="preserve">6. ด้านตรวจสอบสิทธิประโยชน์ </t>
  </si>
  <si>
    <t>คน</t>
  </si>
  <si>
    <t>8. ด้านบริการและบริหารระบบข้อมูล</t>
  </si>
  <si>
    <t>ต้นทุนผลผลิตประจำปีงบประมาณ พ.ศ. 2565 (ตค.64-กย.65)</t>
  </si>
  <si>
    <t>1.พัฒนาการรักษาระดับตติยภูมิและสูงกว่า</t>
  </si>
  <si>
    <t>2.1   ศึกษา วิจัย พัฒนา และถ่ายทอดองค์ความรู้  (วิจัย)</t>
  </si>
  <si>
    <t>2.2   ศึกษา วิจัย พัฒนา และถ่ายทอดองค์ความรู้  (อบรม)</t>
  </si>
  <si>
    <t>รวมต้นทุนทั้งสิ้น</t>
  </si>
  <si>
    <t>ตารางที่  8</t>
  </si>
  <si>
    <t>การวิเคราะห์สาเหตุการเปลี่ยนแปลงของต้นทุนต่อหน่วยกิจกรรมหลัก</t>
  </si>
  <si>
    <t xml:space="preserve">กิจกรรมหลักที่   2           ด้วยพันธกิจของสถาบันโรคทรวงอกในการที่จะพัฒนางานวิจัยและองค์ความรู้ด้านสุขภาพ </t>
  </si>
  <si>
    <t>โดยการพัฒนางานวิจัย และโครงการสร้างความรู้และจัดการความรู้ด้านสุขภาพ  เพิ่อพัฒนาศักยภาพและองค์ความรู้</t>
  </si>
  <si>
    <t>ให้กับผู้ป่วย   พร้อมทั้งพัฒนาเครือข่ายและพัฒนาบุคลากรทางการพยาบาลเฉพาะทางสาขาการพยาบาลโรคหัวใจและ</t>
  </si>
  <si>
    <t>หลอดเลือดในประชาคมเศรษฐกิจอาเชียน</t>
  </si>
  <si>
    <t>1. ให้บริการตรวจ  วินิจฉัย และผ่าตัดระดับตติยภูมิทางด้านหัวใจและปอด</t>
  </si>
  <si>
    <t>2. ให้บริการเกี่ยวกับการระงับความรู้สึกของผู้ป่วยที่เข้ารับการผ่าตัด</t>
  </si>
  <si>
    <t>3. ให้บริการตรวจ  วินิจฉัย บำบัดรักษาในระดับตติยภูมิด้านอายุรศาสตร์ปอด</t>
  </si>
  <si>
    <t>4. ให้บริการตรวจ  วินิจฉัย บำบัดรักษาในระดับตติยภูมิด้านอายุรศาสตร์หัวใจ</t>
  </si>
  <si>
    <t>5. ให้บริการเอกซเรย์ในระดับตติยภูมิ</t>
  </si>
  <si>
    <t>8.การบำบัดและรักษาทางทันตกรรม</t>
  </si>
  <si>
    <t>9. การใช้บริการทางเภสัชกรรมแก่ผู้ป่วย</t>
  </si>
  <si>
    <t>10. ให้คำแนะนำเกี่ยวกับอาหารและโภชนาการ</t>
  </si>
  <si>
    <t>12. ให้บริการพยาบาลตรวจรักษาด้วยเครื่องมือพิเศษ</t>
  </si>
  <si>
    <t>13.ศึกษา วิจัย และพัฒนาองค์ความรู้  ด้านวิชาการพยาบาล</t>
  </si>
  <si>
    <t>ตารางที่  10  เปรียบเทียบผลการคำนวณต้นทุนผลผลิตหลักแยกตามแหล่งเงิน</t>
  </si>
  <si>
    <t>องค์ความรู้ด้านสุขภาพได้รับการศึกษา วิจัย และถ่ายทอด</t>
  </si>
  <si>
    <t xml:space="preserve">   -  พัฒนาการรักษาระดับตติยภูมิและสูงกว่า</t>
  </si>
  <si>
    <t xml:space="preserve">   -  ศึกษา วิจัย  พัฒนาและถ่ายทอดองค์ความรู้ (วิจัยและถ่ายทอด)</t>
  </si>
  <si>
    <t xml:space="preserve">   -  ศึกษา วิจัย  พัฒนาและถ่ายทอดองค์ความรู้ (อบรม)</t>
  </si>
  <si>
    <t>ตารางที่  11 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</si>
  <si>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ต้นทุนคงที่</t>
  </si>
  <si>
    <t>ต้นทุนผันแปร</t>
  </si>
  <si>
    <t>เพิ่ม (ลด)%</t>
  </si>
  <si>
    <t>ค่าอบรม</t>
  </si>
  <si>
    <t>ค่าเดินทาง</t>
  </si>
  <si>
    <t>14.กลุ่มงานการพยาบาลผู้ป่วยใน</t>
  </si>
  <si>
    <t>15.กลุ่มงานสังคมสงเคราะห์ทางการแพทย์</t>
  </si>
  <si>
    <t>4.กลุ่มงานทรัพยากรบุคคล ยุทธศาสตร์และแผนงาน</t>
  </si>
  <si>
    <t>5.กลุ่มงานดิจิทัลทางการแพทย์</t>
  </si>
  <si>
    <t>6.กลุ่มงานประกันสุขภาพ</t>
  </si>
  <si>
    <t>7.กลุ่มสนับสนุนวิชาการ</t>
  </si>
  <si>
    <t>8.กลุ่มงานวิจัย ถ่ายทอด</t>
  </si>
  <si>
    <t>9.กลุ่มงานพัฒนาคุณภาพ</t>
  </si>
  <si>
    <t>10.กลุ่มงานพัฒนานโยบายและยุทธศาสตร์การแพทย์</t>
  </si>
  <si>
    <t>ต้นทุนทางตรง  ปีงบประมาณ   พ.ศ.2565</t>
  </si>
  <si>
    <t>ตารางที่  12  รายงานเปรียบเทียบต้นทุนทางอ้อมตามลักษณะของต้นทุน (คงที่/ผันแปร)</t>
  </si>
  <si>
    <t>ต้นทุนทางอ้อม</t>
  </si>
  <si>
    <t>ต้นทุนคงที่ เพิ่ม (ลด) %</t>
  </si>
  <si>
    <t>ต้นทุนผันแปร เพิ่ม (ลด) %</t>
  </si>
  <si>
    <t>ต้นทุนรวม เพิ่ม (ลด) %</t>
  </si>
  <si>
    <t>ค่าเสื่อมราคา-อาคาร</t>
  </si>
  <si>
    <t>เงินอุดหนุน</t>
  </si>
  <si>
    <t>ปีงบประมาณ พ.ศ.2565</t>
  </si>
  <si>
    <t>ต้นทุนผลผลิตประจำปีงบประมาณ พ.ศ. 2565  (ตค.64-กย.65)</t>
  </si>
  <si>
    <t>ตารางที่ 7 เปรียบเทียบผลการคำนวณต้นทุนกิจกรรมย่อยแยกตามแหล่งเงิน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</si>
  <si>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</si>
  <si>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</si>
  <si>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ตารางที่ 10 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(อธิบายเฉพาะต้นทุนต่อหน่วยกิจกรรมหลักที่เปลี่ยนแปลงอย่างมีสาระสำคัญ)</t>
  </si>
  <si>
    <t>การวิเคราะห์หาสาเหตุของการเปลี่ยนแปลงของต้นทุนทางอ้อมตามลักษณะของต้นทุน (คงที่/ผันแปร) อธิบายเฉพาะค่าใช้จ่ายทางอ้อมที่เปลี่ยนแปลงอย่างมีสาระสำคัญ</t>
  </si>
  <si>
    <t>ตารางที่ 1 รายงานต้นทุนรวมของหน่วยงาน งวด 12 เดือน ปีงบประมาณ 2566 โดยแยกประเภทตามแหล่งเงิน</t>
  </si>
  <si>
    <t xml:space="preserve">บวก </t>
  </si>
  <si>
    <t>ตารางที่ 2   รายงานต้นทุนตามศูนย์ต้นทุนแยกตามประเภทค่าใช้จ่าย ตั้งแต่ ตค.65 - ก.ย66</t>
  </si>
  <si>
    <t>3.การบริการระงับความรู้สึกของผู้ป่วยที่เข้ารับการส่องกล้องหลอดลมชนิดแข็ง</t>
  </si>
  <si>
    <t>4.การบริการระงับความรู้สึกของผู้ป่วยที่เข้ารับการทำหัตถการรักษาโรคหอบหืดด้วยความร้อน</t>
  </si>
  <si>
    <t>5.การบริการระงับความรู้สึกของผู้ป่วยที่เข้ารับการจี้ไฟฟ้าหัวใจในห้องสวนหัวใจ</t>
  </si>
  <si>
    <t>6.อื่นๆ เช่น การบริการระงับความรู้สึกของผู้ป่วยที่เข้ารับการเจาะคอ, รับการปรึกษาเปิดหลอดเลือดดำส่วนกลาง และส่วนปลาย, รับการปรึกษาเปิดหลอดเลือดแดง, รับการปรึกษาผู้ป่วยใส่ท่อช่วยหายใจยาก</t>
  </si>
  <si>
    <t>7.การบริการระงับความรู้สึกของผู้ป่วยที่เข้ารับการผ่าตัดฉุกเฉิน</t>
  </si>
  <si>
    <t>8.การฉีดยาชาเฉพาะที่เพื่อระงับความปวดหลังผ่าตัด</t>
  </si>
  <si>
    <t>9.การดูแลผู้ป่วยในห้องพักฟื้น (PACU)</t>
  </si>
  <si>
    <t>10.วิสัญญีแพทย์ดูงาน/วิสัญญีพยาบาลดูงาน</t>
  </si>
  <si>
    <t>8. จำนวนผู้เข้าร่วมกิจกรรมและฟังการบรรยายความรู้ด้านโภชนาการ</t>
  </si>
  <si>
    <t>7. จำนวนครั้งของการออกหน่วย และผ่านสื่อสารวิทยุ ด้านโภชนาการ</t>
  </si>
  <si>
    <t>9. จัดทำเอกสารเผยแพร่ความรู้ด้านโภชนาการ</t>
  </si>
  <si>
    <t>5.การตรวจเยื้อหุ้มปอดด้านกว้าง</t>
  </si>
  <si>
    <t>6.การใส่ส่องกล้องชนิด Rigid Bronchoscope</t>
  </si>
  <si>
    <t>7.การตรวจสมรรถภาพปอด PFT</t>
  </si>
  <si>
    <t>8.การตรวจสมรรถภาพปอด TLC, และตาม DLCO</t>
  </si>
  <si>
    <t>9. การตรวจ Methacholine Challeng Test.</t>
  </si>
  <si>
    <t>ส่วน</t>
  </si>
  <si>
    <t>5. ให้บริการตรวจพิเศษทางรังสี (ระบบทางเดินอาหารและระบบขับถ่าย)</t>
  </si>
  <si>
    <t>10. จำนวนผู้ป่วยที่ได้รับอาหารสามัญ</t>
  </si>
  <si>
    <t>11. จำนวนผู้ป่วยที่ได้รับอาหารพิเศษ</t>
  </si>
  <si>
    <t>12. จำนวนผู้ป่วยที่ได้รับอาหารทางสายให้อาหาร</t>
  </si>
  <si>
    <t>13. จำนวนผู้ป่วยที่ได้รับคำปรึกษา/เอกสารเผยแพร่ เกี่ยวกับอาหารทางสายให้อาหาร</t>
  </si>
  <si>
    <t>1.การตรวจคลื่นไฟฟ้าหัวใจ (PFT)</t>
  </si>
  <si>
    <t>14. งานวิชาการพยาบาลผู้ป่วยนอก</t>
  </si>
  <si>
    <t>7. กลุ่มงานสนับสนุนวิชาการ</t>
  </si>
  <si>
    <t>8. กลุ่มงานพัฒนาคุณภาพ</t>
  </si>
  <si>
    <t>1. การตรวจคลื่นไฟฟ้าหัวใจ (PFT)</t>
  </si>
  <si>
    <t>ดำเนินงานด้านการบริหารงานทั่วไป-ด้านสารบรรณ</t>
  </si>
  <si>
    <t>ดำเนินการด้านการเงินและบัญชี</t>
  </si>
  <si>
    <t>ดำเนินการด้านพัสดุและบำรุงรักษา</t>
  </si>
  <si>
    <t>ดำเนินการด้านทรัพยากรบุคคล</t>
  </si>
  <si>
    <t>บริการด้านเวชระเบียนและสถิติ</t>
  </si>
  <si>
    <t>ดำเนินการด้านแผนและประเมินผล</t>
  </si>
  <si>
    <t>บริการ สนันสนุน วิจัยและถ่ายทอดด้านเทคโนโลยีและสารสนเทศ</t>
  </si>
  <si>
    <t>บริการด้านตรวจสอบเอกสารและความถูกต้อง</t>
  </si>
  <si>
    <t>4.1  ดำเนินการด้านทรัพยากรบุคคล</t>
  </si>
  <si>
    <t>4.2  ดำเนินการงานด้านพัฒนาทรัพยากรบุคคล</t>
  </si>
  <si>
    <t>ดำเนินการด้านพัฒนาทรัพยากรบุคคล</t>
  </si>
  <si>
    <t>ต้นทุนผลผลิตประจำปีงบประมาณ พ.ศ. 2566 (ตค.65-กย.66)</t>
  </si>
  <si>
    <t>ตารางเปรียบเทียบผลการคำนวณต้นทุนผลผลิตระหว่างปีงบประมาณ พ.ศ. 2565  และปีงบประมาณ พ.ศ.2566</t>
  </si>
  <si>
    <t>1. การตรวจวิเคราะห์ห้องปฏิบัติการทางงานธนาคารเลือด(BLOOD BANK)</t>
  </si>
  <si>
    <t>2. การตรวจวิเคราะห์การแข็งตัวของเลือด (HEMATOLOGICAL)</t>
  </si>
  <si>
    <t>3. การตรวจวิเคราะห์ทางน้ำเหลือง (SEROLOGICAL)</t>
  </si>
  <si>
    <t>3.การอุดฟัน</t>
  </si>
  <si>
    <t>5.การถอนฟัน</t>
  </si>
  <si>
    <t>8.การขูดหินปูน</t>
  </si>
  <si>
    <t>1.การตรวจสภาพปอด (PFT)</t>
  </si>
  <si>
    <t>3. การแปรผลคลื่นไฟฟ้าหัวใจ</t>
  </si>
  <si>
    <t>7. จำนวนนิสิต/นักศึกษา และผู้สนใจทั่วไป ที่เข้ามาศึกษาดูงานและเข้ารับ-ปฏิบัติงาน ณ กลุ่มงานโภชนศาสตร์</t>
  </si>
  <si>
    <t>ตารางเปรียบเทียบผลการคำนวณต้นทุนผลผลิตระหว่างปีงบประมาณ พ.ศ. 2565   และปีงบประมาณ พ.ศ.2566</t>
  </si>
  <si>
    <t>ต้นทุนผลผลิตประจำปีงบประมาณ พ.ศ. 2566  (ตค.65-กย.66)</t>
  </si>
  <si>
    <t>ต้นทุนทางตรง  ปีงบประมาณ   พ.ศ.2566</t>
  </si>
  <si>
    <t>รายงานเปรียบเทียบผลการคำนวณต้นทุนผลผลิตระหว่างปีงบประมาณ พ.ศ. 2565  และปีงบประมาณ พ.ศ.2566</t>
  </si>
  <si>
    <t>รายงานเปรียบเทียบผลการคำนวณต้นทุนผลผลิตระหว่างปีงบประมาณ พ.ศ. 2565   และปีงบประมาณ พ.ศ.2566</t>
  </si>
  <si>
    <t>ปีงบประมาณ พ.ศ.2566</t>
  </si>
  <si>
    <t>5.บริการด้านเวชระเบียนและสถิติ</t>
  </si>
  <si>
    <t>6. .ด้านตรวจสอบสิทธิประโยชน์</t>
  </si>
  <si>
    <t>7. ดำเนินการด้านแผนและประเมิณผล</t>
  </si>
  <si>
    <t>1.ดำเนินงานด้านการบริหารงานทั่วไป-สารบรรณ</t>
  </si>
  <si>
    <t>8. บริการ สนันสนุน วิจัยและถ่ายทอดด้านเทคโนโลยีและสารสนเทศ</t>
  </si>
  <si>
    <t>3.ดำเนินการด้านพัสดุและบำรุงรักษา</t>
  </si>
  <si>
    <t>2.ดำเนินการด้านการเงินและบัญชี</t>
  </si>
  <si>
    <t>1.กิจกรรมย่อยด้านบริการและบริหารระบบข้อมูล ต้นทุนเพิ่มขึ้น ร้อยละ 239.68</t>
  </si>
  <si>
    <t>เนื่องจากปี 2565 มีจำนวนผู้ป่วยมารับบริการ 1,200 ราย และในปี 2566 มีผู้ป่วยได้เข้ามารับการบริการจากสถาบันโรคทรวงอกลดลงเพียง 863 ราย</t>
  </si>
  <si>
    <t>1.กิจกรรมย่อย การให้บริการผ่าตัดปอด ต้นทุนเพิ่มขึ้น ร้อยละ 48.33</t>
  </si>
  <si>
    <t>ตารางที่ 8 เปรียบเทียบผลการคำนวณต้นุทนกิจกรรมหลักแยกตามแหล่งเงิน</t>
  </si>
  <si>
    <r>
      <rPr>
        <b/>
        <sz val="16"/>
        <rFont val="TH SarabunPSK"/>
        <family val="2"/>
      </rPr>
      <t>1.กิจกรรมหลักที่ 1 ศึกษา วิจัย และพัฒนาองค์ความรู้  ด้านวิชาการพยาบาล</t>
    </r>
    <r>
      <rPr>
        <sz val="16"/>
        <rFont val="TH SarabunPSK"/>
        <family val="2"/>
      </rPr>
      <t xml:space="preserve">  ต้นทุนต่อหน่วยเพิ่มขึ้น ร้อยละ 104.29</t>
    </r>
  </si>
  <si>
    <t>เนื่องจากปีงบประมาณ 2565 จำนวนผู้มารับบริการทั้งผู้ป่วยนอกและผู้ป่วยใน รวมกันที่ 383 ราย ลดลงในปีงบประมาณ 2566 เป็น 200  ราย จึงทำให้ต้นทุนในภาพรวมเพิ่มขึ้น</t>
  </si>
  <si>
    <t>ตารางที่ 9 เปรียบเทียบผลการคำนวณต้นทุนกิจกรรมหลักแยกตามแหล่งเงิน</t>
  </si>
  <si>
    <t>เนื่องจากปีงบประมาณ 2565 จำนวนผู้มารับบริการทั้งผู้ป่วยนอกและผู้ป่วยใน รวมกันที่ 108,206  ราย ลดลงในปีงบประมาณ 2566 เป็น 107,584  ราย จึงทำให้ต้นทุนในภาพรวมเพิ่มขึ้น</t>
  </si>
  <si>
    <r>
      <rPr>
        <b/>
        <sz val="16"/>
        <rFont val="TH SarabunPSK"/>
        <family val="2"/>
      </rPr>
      <t>1.กิจกรรมหลักที่ 1 พัฒนาการรักษาระดับตติยภูมิและสูงกว่า</t>
    </r>
    <r>
      <rPr>
        <sz val="16"/>
        <rFont val="TH SarabunPSK"/>
        <family val="2"/>
      </rPr>
      <t xml:space="preserve">  ต้นทุนต่อหน่วยเพิ่มขึ้น ร้อยละ 36.49</t>
    </r>
  </si>
  <si>
    <t>1. ต้นทุนทางอ้อม ค่าใช้จ่ายอื่น ต้นทุนเพิ่มขึ้น ร้อยละ 6,022.75</t>
  </si>
  <si>
    <t>เกิดจากในปีงบประมาณ 2565 เป็นจำนวน 4,505,980.55 เพิ่มขึ้นในปี 2565 เป็นจำนวน 275,889,790.63 ทำให้ต้นทุนเพิ่มขึ้นอย่างชัดเจน</t>
  </si>
  <si>
    <t>7. ด้านเวชระเบียน</t>
  </si>
  <si>
    <t>ปีงบประมาณ 2565 มีการขอใช้ห้องประชุม 1,059 ครั้งของผู้ใช้บริการ  แต่ในปี 2566 มีการขอใช้ห้องประชุม 980 ครั้งของผู้ใช้บริการ เพิ่มขึ้นเป็น 239.68 % เนื่องจากปัจจุบัน มีการประชุมผ่านระบบ Zoom มากขึ้น</t>
  </si>
  <si>
    <t>ต้นทุนผลผลิตกิจกรรมย่อย  ต้นทุนต่อหน่วยเพิ่มขึ้น ร้อยละ 36.49</t>
  </si>
  <si>
    <t>ตารางที่  4    รายงานต้นทุนผลผลิตย่อยแยกตามแหล่งของเงิน</t>
  </si>
  <si>
    <t>ตารางที่  5  รายงานต้นทุนกิจกรรมหลักแยกตามแหล่งของเงิน</t>
  </si>
  <si>
    <t>ตารางที่  9  เปรียบเทียบผลการคำนวณต้นทุนกิจกรรมหลักแยกตามแหล่งเงิน</t>
  </si>
  <si>
    <t>ตารางที่ 8 เปรียบเทียบผลการคำนวณต้นทุนผลผลิตย่อยแยกตามแหล่งเงิน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</si>
</sst>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-;\-* #,##0.00_-;_-* \-??_-;_-@_-"/>
    <numFmt numFmtId="165" formatCode="_(* #,##0.00_);_(* \(#,##0.00\);_(* &quot;-&quot;??_);_(@_)"/>
    <numFmt numFmtId="166" formatCode="_-* #,##0_-;\-* #,##0_-;_-* \-??_-;_-@_-"/>
    <numFmt numFmtId="167" formatCode="#,##0.00;[Red]\(#,##0.00\)"/>
    <numFmt numFmtId="168" formatCode="#,##0.00;\(#,##0.00\)"/>
    <numFmt numFmtId="169" formatCode="_(* #,##0_);_(* \(#,##0\);_(* &quot;-&quot;??_);_(@_)"/>
    <numFmt numFmtId="170" formatCode="_-* #,##0_-;\-* #,##0_-;_-* &quot;-&quot;??_-;_-@_-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indexed="8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u/>
      <sz val="16"/>
      <color indexed="8"/>
      <name val="TH SarabunPSK"/>
      <family val="2"/>
    </font>
    <font>
      <b/>
      <u val="doubleAccounting"/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4"/>
      <name val="Arial"/>
      <family val="2"/>
      <charset val="222"/>
    </font>
    <font>
      <sz val="18"/>
      <name val="TH SarabunPSK"/>
      <family val="2"/>
    </font>
    <font>
      <b/>
      <sz val="18"/>
      <name val="TH SarabunPSK"/>
      <family val="2"/>
    </font>
    <font>
      <b/>
      <u val="double"/>
      <sz val="20"/>
      <name val="TH SarabunPSK"/>
      <family val="2"/>
    </font>
    <font>
      <sz val="18"/>
      <color theme="0"/>
      <name val="TH SarabunPSK"/>
      <family val="2"/>
    </font>
    <font>
      <sz val="10"/>
      <name val="TH SarabunPSK"/>
      <family val="2"/>
    </font>
    <font>
      <sz val="16"/>
      <color theme="0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  <font>
      <sz val="16"/>
      <name val="AngsanaUPC"/>
      <family val="1"/>
    </font>
    <font>
      <sz val="1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Calibri"/>
      <family val="2"/>
    </font>
    <font>
      <sz val="14"/>
      <color rgb="FFFF0000"/>
      <name val="TH SarabunPSK"/>
      <family val="2"/>
    </font>
    <font>
      <sz val="10"/>
      <color indexed="8"/>
      <name val="Tahoma"/>
      <family val="2"/>
    </font>
    <font>
      <b/>
      <sz val="16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u val="singleAccounting"/>
      <sz val="16"/>
      <color indexed="8"/>
      <name val="TH SarabunPSK"/>
      <family val="2"/>
    </font>
    <font>
      <b/>
      <sz val="14"/>
      <color rgb="FFFF0000"/>
      <name val="TH SarabunPSK"/>
      <family val="2"/>
    </font>
    <font>
      <sz val="18"/>
      <name val="TH SarabunPSK"/>
      <family val="2"/>
      <charset val="22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</fills>
  <borders count="2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9" fillId="0" borderId="0"/>
    <xf numFmtId="165" fontId="27" fillId="0" borderId="0" applyFont="0" applyFill="0" applyBorder="0" applyAlignment="0" applyProtection="0"/>
  </cellStyleXfs>
  <cellXfs count="724">
    <xf numFmtId="0" fontId="0" fillId="0" borderId="0" xfId="0"/>
    <xf numFmtId="43" fontId="5" fillId="0" borderId="0" xfId="1" applyFont="1" applyFill="1" applyBorder="1"/>
    <xf numFmtId="43" fontId="5" fillId="0" borderId="0" xfId="1" applyFont="1" applyFill="1" applyBorder="1" applyAlignment="1">
      <alignment horizontal="center"/>
    </xf>
    <xf numFmtId="0" fontId="6" fillId="0" borderId="0" xfId="0" applyFont="1"/>
    <xf numFmtId="43" fontId="5" fillId="0" borderId="2" xfId="1" applyFont="1" applyFill="1" applyBorder="1" applyAlignment="1"/>
    <xf numFmtId="43" fontId="5" fillId="0" borderId="21" xfId="1" applyFont="1" applyFill="1" applyBorder="1" applyAlignment="1">
      <alignment horizontal="center" vertical="center"/>
    </xf>
    <xf numFmtId="43" fontId="5" fillId="0" borderId="22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0" fontId="9" fillId="0" borderId="26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0" xfId="0" applyFont="1" applyAlignment="1">
      <alignment horizontal="center"/>
    </xf>
    <xf numFmtId="0" fontId="6" fillId="0" borderId="30" xfId="0" applyFont="1" applyBorder="1"/>
    <xf numFmtId="43" fontId="6" fillId="0" borderId="31" xfId="1" applyFont="1" applyFill="1" applyBorder="1" applyAlignment="1" applyProtection="1"/>
    <xf numFmtId="43" fontId="6" fillId="0" borderId="30" xfId="1" applyFont="1" applyFill="1" applyBorder="1" applyAlignment="1" applyProtection="1"/>
    <xf numFmtId="43" fontId="6" fillId="0" borderId="33" xfId="1" applyFont="1" applyFill="1" applyBorder="1" applyAlignment="1" applyProtection="1"/>
    <xf numFmtId="43" fontId="6" fillId="0" borderId="34" xfId="1" applyFont="1" applyFill="1" applyBorder="1" applyAlignment="1" applyProtection="1"/>
    <xf numFmtId="43" fontId="6" fillId="0" borderId="0" xfId="0" applyNumberFormat="1" applyFont="1"/>
    <xf numFmtId="43" fontId="6" fillId="0" borderId="0" xfId="1" applyFont="1" applyFill="1" applyBorder="1" applyAlignment="1" applyProtection="1"/>
    <xf numFmtId="43" fontId="6" fillId="0" borderId="26" xfId="1" applyFont="1" applyFill="1" applyBorder="1" applyAlignment="1" applyProtection="1"/>
    <xf numFmtId="43" fontId="6" fillId="0" borderId="28" xfId="1" applyFont="1" applyFill="1" applyBorder="1" applyAlignment="1" applyProtection="1"/>
    <xf numFmtId="43" fontId="6" fillId="0" borderId="29" xfId="1" applyFont="1" applyFill="1" applyBorder="1" applyAlignment="1" applyProtection="1"/>
    <xf numFmtId="43" fontId="6" fillId="0" borderId="35" xfId="1" applyFont="1" applyFill="1" applyBorder="1" applyAlignment="1" applyProtection="1"/>
    <xf numFmtId="43" fontId="6" fillId="0" borderId="38" xfId="1" applyFont="1" applyFill="1" applyBorder="1" applyAlignment="1" applyProtection="1"/>
    <xf numFmtId="43" fontId="9" fillId="0" borderId="43" xfId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1" fillId="0" borderId="44" xfId="0" applyFont="1" applyBorder="1"/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26" xfId="0" applyFont="1" applyBorder="1"/>
    <xf numFmtId="0" fontId="11" fillId="0" borderId="40" xfId="0" applyFont="1" applyBorder="1"/>
    <xf numFmtId="0" fontId="11" fillId="0" borderId="47" xfId="0" applyFont="1" applyBorder="1"/>
    <xf numFmtId="0" fontId="11" fillId="0" borderId="48" xfId="0" applyFont="1" applyBorder="1"/>
    <xf numFmtId="0" fontId="11" fillId="0" borderId="28" xfId="0" applyFont="1" applyBorder="1"/>
    <xf numFmtId="0" fontId="11" fillId="0" borderId="50" xfId="0" applyFont="1" applyBorder="1"/>
    <xf numFmtId="166" fontId="11" fillId="0" borderId="26" xfId="1" applyNumberFormat="1" applyFont="1" applyFill="1" applyBorder="1" applyAlignment="1" applyProtection="1"/>
    <xf numFmtId="0" fontId="11" fillId="0" borderId="26" xfId="0" applyFont="1" applyBorder="1" applyAlignment="1">
      <alignment horizontal="left"/>
    </xf>
    <xf numFmtId="0" fontId="11" fillId="0" borderId="27" xfId="0" applyFont="1" applyBorder="1"/>
    <xf numFmtId="0" fontId="12" fillId="0" borderId="26" xfId="0" applyFont="1" applyBorder="1"/>
    <xf numFmtId="0" fontId="12" fillId="0" borderId="0" xfId="0" applyFont="1"/>
    <xf numFmtId="0" fontId="12" fillId="0" borderId="27" xfId="0" applyFont="1" applyBorder="1"/>
    <xf numFmtId="0" fontId="13" fillId="0" borderId="0" xfId="0" applyFont="1"/>
    <xf numFmtId="0" fontId="11" fillId="0" borderId="51" xfId="0" applyFont="1" applyBorder="1"/>
    <xf numFmtId="0" fontId="11" fillId="0" borderId="29" xfId="0" applyFont="1" applyBorder="1"/>
    <xf numFmtId="0" fontId="11" fillId="0" borderId="52" xfId="0" applyFont="1" applyBorder="1"/>
    <xf numFmtId="0" fontId="11" fillId="0" borderId="53" xfId="0" applyFont="1" applyBorder="1"/>
    <xf numFmtId="0" fontId="12" fillId="0" borderId="47" xfId="0" applyFont="1" applyBorder="1"/>
    <xf numFmtId="0" fontId="13" fillId="0" borderId="1" xfId="0" applyFont="1" applyBorder="1"/>
    <xf numFmtId="0" fontId="10" fillId="0" borderId="54" xfId="0" applyFont="1" applyBorder="1"/>
    <xf numFmtId="0" fontId="11" fillId="0" borderId="55" xfId="0" applyFont="1" applyBorder="1"/>
    <xf numFmtId="0" fontId="11" fillId="0" borderId="56" xfId="0" applyFont="1" applyBorder="1"/>
    <xf numFmtId="0" fontId="11" fillId="0" borderId="57" xfId="0" applyFont="1" applyBorder="1"/>
    <xf numFmtId="0" fontId="11" fillId="0" borderId="58" xfId="0" applyFont="1" applyBorder="1"/>
    <xf numFmtId="0" fontId="11" fillId="0" borderId="59" xfId="0" applyFont="1" applyBorder="1"/>
    <xf numFmtId="0" fontId="14" fillId="0" borderId="0" xfId="0" applyFont="1"/>
    <xf numFmtId="0" fontId="9" fillId="0" borderId="0" xfId="0" applyFont="1"/>
    <xf numFmtId="0" fontId="9" fillId="0" borderId="48" xfId="0" applyFont="1" applyBorder="1" applyAlignment="1">
      <alignment horizontal="center" vertical="center"/>
    </xf>
    <xf numFmtId="43" fontId="1" fillId="0" borderId="0" xfId="1" applyFill="1"/>
    <xf numFmtId="43" fontId="11" fillId="0" borderId="30" xfId="1" applyFont="1" applyFill="1" applyBorder="1" applyAlignment="1" applyProtection="1"/>
    <xf numFmtId="164" fontId="11" fillId="0" borderId="30" xfId="0" applyNumberFormat="1" applyFont="1" applyBorder="1"/>
    <xf numFmtId="43" fontId="11" fillId="0" borderId="8" xfId="1" applyFont="1" applyFill="1" applyBorder="1"/>
    <xf numFmtId="43" fontId="11" fillId="0" borderId="66" xfId="1" applyFont="1" applyFill="1" applyBorder="1"/>
    <xf numFmtId="0" fontId="11" fillId="0" borderId="25" xfId="0" applyFont="1" applyBorder="1"/>
    <xf numFmtId="43" fontId="6" fillId="0" borderId="0" xfId="1" applyFont="1" applyFill="1"/>
    <xf numFmtId="43" fontId="9" fillId="0" borderId="0" xfId="1" applyFont="1" applyFill="1" applyBorder="1" applyAlignment="1" applyProtection="1"/>
    <xf numFmtId="43" fontId="11" fillId="0" borderId="26" xfId="1" applyFont="1" applyFill="1" applyBorder="1" applyAlignment="1" applyProtection="1"/>
    <xf numFmtId="43" fontId="11" fillId="0" borderId="0" xfId="1" applyFont="1" applyFill="1" applyBorder="1" applyAlignment="1" applyProtection="1"/>
    <xf numFmtId="43" fontId="11" fillId="0" borderId="14" xfId="1" applyFont="1" applyFill="1" applyBorder="1" applyAlignment="1" applyProtection="1"/>
    <xf numFmtId="43" fontId="11" fillId="0" borderId="71" xfId="1" applyFont="1" applyFill="1" applyBorder="1" applyAlignment="1" applyProtection="1"/>
    <xf numFmtId="43" fontId="11" fillId="0" borderId="70" xfId="1" applyFont="1" applyFill="1" applyBorder="1" applyAlignment="1" applyProtection="1"/>
    <xf numFmtId="43" fontId="11" fillId="0" borderId="28" xfId="1" applyFont="1" applyFill="1" applyBorder="1" applyAlignment="1" applyProtection="1"/>
    <xf numFmtId="0" fontId="15" fillId="0" borderId="0" xfId="0" applyFont="1"/>
    <xf numFmtId="166" fontId="6" fillId="0" borderId="0" xfId="1" applyNumberFormat="1" applyFont="1" applyFill="1"/>
    <xf numFmtId="166" fontId="10" fillId="0" borderId="2" xfId="1" applyNumberFormat="1" applyFont="1" applyFill="1" applyBorder="1" applyAlignment="1">
      <alignment horizontal="center" vertical="center"/>
    </xf>
    <xf numFmtId="166" fontId="11" fillId="0" borderId="30" xfId="1" applyNumberFormat="1" applyFont="1" applyFill="1" applyBorder="1" applyAlignment="1" applyProtection="1"/>
    <xf numFmtId="166" fontId="11" fillId="0" borderId="35" xfId="1" applyNumberFormat="1" applyFont="1" applyFill="1" applyBorder="1" applyAlignment="1" applyProtection="1"/>
    <xf numFmtId="166" fontId="11" fillId="0" borderId="11" xfId="1" applyNumberFormat="1" applyFont="1" applyFill="1" applyBorder="1"/>
    <xf numFmtId="43" fontId="11" fillId="0" borderId="11" xfId="1" applyFont="1" applyFill="1" applyBorder="1" applyAlignment="1" applyProtection="1"/>
    <xf numFmtId="166" fontId="11" fillId="0" borderId="77" xfId="1" applyNumberFormat="1" applyFont="1" applyFill="1" applyBorder="1"/>
    <xf numFmtId="43" fontId="11" fillId="0" borderId="77" xfId="1" applyFont="1" applyFill="1" applyBorder="1" applyAlignment="1" applyProtection="1"/>
    <xf numFmtId="166" fontId="6" fillId="0" borderId="25" xfId="1" applyNumberFormat="1" applyFont="1" applyFill="1" applyBorder="1"/>
    <xf numFmtId="0" fontId="11" fillId="0" borderId="32" xfId="0" applyFont="1" applyBorder="1"/>
    <xf numFmtId="2" fontId="6" fillId="0" borderId="0" xfId="0" applyNumberFormat="1" applyFont="1"/>
    <xf numFmtId="164" fontId="6" fillId="0" borderId="0" xfId="0" applyNumberFormat="1" applyFont="1"/>
    <xf numFmtId="0" fontId="9" fillId="0" borderId="54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11" fillId="0" borderId="90" xfId="0" applyFont="1" applyBorder="1"/>
    <xf numFmtId="164" fontId="11" fillId="0" borderId="35" xfId="0" applyNumberFormat="1" applyFont="1" applyBorder="1"/>
    <xf numFmtId="0" fontId="11" fillId="0" borderId="78" xfId="0" applyFont="1" applyBorder="1" applyAlignment="1">
      <alignment horizontal="center"/>
    </xf>
    <xf numFmtId="43" fontId="11" fillId="0" borderId="35" xfId="1" applyFont="1" applyBorder="1"/>
    <xf numFmtId="0" fontId="11" fillId="0" borderId="35" xfId="0" applyFont="1" applyBorder="1"/>
    <xf numFmtId="0" fontId="11" fillId="0" borderId="30" xfId="0" applyFont="1" applyBorder="1"/>
    <xf numFmtId="166" fontId="11" fillId="0" borderId="30" xfId="1" applyNumberFormat="1" applyFont="1" applyBorder="1"/>
    <xf numFmtId="0" fontId="11" fillId="0" borderId="31" xfId="0" applyFont="1" applyBorder="1" applyAlignment="1">
      <alignment horizontal="center"/>
    </xf>
    <xf numFmtId="164" fontId="11" fillId="0" borderId="40" xfId="0" applyNumberFormat="1" applyFont="1" applyBorder="1"/>
    <xf numFmtId="166" fontId="11" fillId="0" borderId="36" xfId="1" applyNumberFormat="1" applyFont="1" applyBorder="1"/>
    <xf numFmtId="0" fontId="10" fillId="0" borderId="91" xfId="0" applyFont="1" applyBorder="1" applyAlignment="1">
      <alignment horizontal="center"/>
    </xf>
    <xf numFmtId="164" fontId="10" fillId="0" borderId="92" xfId="0" applyNumberFormat="1" applyFont="1" applyBorder="1"/>
    <xf numFmtId="166" fontId="10" fillId="0" borderId="92" xfId="0" applyNumberFormat="1" applyFont="1" applyBorder="1"/>
    <xf numFmtId="43" fontId="14" fillId="0" borderId="0" xfId="1" applyFont="1" applyFill="1" applyBorder="1" applyAlignment="1" applyProtection="1"/>
    <xf numFmtId="0" fontId="17" fillId="0" borderId="0" xfId="0" applyFont="1"/>
    <xf numFmtId="166" fontId="6" fillId="0" borderId="28" xfId="1" applyNumberFormat="1" applyFont="1" applyFill="1" applyBorder="1" applyAlignment="1" applyProtection="1"/>
    <xf numFmtId="166" fontId="6" fillId="0" borderId="33" xfId="1" applyNumberFormat="1" applyFont="1" applyFill="1" applyBorder="1" applyAlignment="1" applyProtection="1"/>
    <xf numFmtId="0" fontId="11" fillId="0" borderId="82" xfId="0" applyFont="1" applyBorder="1"/>
    <xf numFmtId="166" fontId="11" fillId="0" borderId="98" xfId="1" applyNumberFormat="1" applyFont="1" applyFill="1" applyBorder="1" applyAlignment="1" applyProtection="1"/>
    <xf numFmtId="166" fontId="11" fillId="0" borderId="33" xfId="1" applyNumberFormat="1" applyFont="1" applyFill="1" applyBorder="1" applyAlignment="1" applyProtection="1"/>
    <xf numFmtId="166" fontId="11" fillId="0" borderId="28" xfId="1" applyNumberFormat="1" applyFont="1" applyFill="1" applyBorder="1" applyAlignment="1" applyProtection="1"/>
    <xf numFmtId="166" fontId="11" fillId="0" borderId="101" xfId="1" applyNumberFormat="1" applyFont="1" applyFill="1" applyBorder="1" applyAlignment="1" applyProtection="1"/>
    <xf numFmtId="0" fontId="18" fillId="0" borderId="0" xfId="0" applyFont="1"/>
    <xf numFmtId="43" fontId="11" fillId="0" borderId="8" xfId="1" applyFont="1" applyFill="1" applyBorder="1" applyAlignment="1" applyProtection="1"/>
    <xf numFmtId="166" fontId="11" fillId="0" borderId="8" xfId="1" applyNumberFormat="1" applyFont="1" applyFill="1" applyBorder="1" applyAlignment="1" applyProtection="1"/>
    <xf numFmtId="43" fontId="11" fillId="0" borderId="6" xfId="1" applyFont="1" applyFill="1" applyBorder="1" applyAlignment="1" applyProtection="1"/>
    <xf numFmtId="43" fontId="11" fillId="0" borderId="133" xfId="1" applyFont="1" applyFill="1" applyBorder="1" applyAlignment="1" applyProtection="1"/>
    <xf numFmtId="43" fontId="11" fillId="0" borderId="66" xfId="1" applyFont="1" applyFill="1" applyBorder="1" applyAlignment="1" applyProtection="1"/>
    <xf numFmtId="43" fontId="11" fillId="0" borderId="135" xfId="1" applyFont="1" applyFill="1" applyBorder="1" applyAlignment="1" applyProtection="1"/>
    <xf numFmtId="43" fontId="9" fillId="0" borderId="138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/>
    </xf>
    <xf numFmtId="0" fontId="9" fillId="0" borderId="113" xfId="0" applyFont="1" applyBorder="1" applyAlignment="1">
      <alignment horizontal="center"/>
    </xf>
    <xf numFmtId="0" fontId="9" fillId="0" borderId="117" xfId="0" applyFont="1" applyBorder="1" applyAlignment="1">
      <alignment horizontal="center"/>
    </xf>
    <xf numFmtId="0" fontId="9" fillId="0" borderId="1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51" xfId="0" applyFont="1" applyBorder="1" applyAlignment="1">
      <alignment horizontal="center" vertical="center"/>
    </xf>
    <xf numFmtId="0" fontId="6" fillId="0" borderId="152" xfId="0" applyFont="1" applyBorder="1"/>
    <xf numFmtId="43" fontId="11" fillId="0" borderId="27" xfId="1" applyFont="1" applyFill="1" applyBorder="1" applyAlignment="1" applyProtection="1"/>
    <xf numFmtId="43" fontId="10" fillId="0" borderId="153" xfId="1" applyFont="1" applyFill="1" applyBorder="1" applyAlignment="1" applyProtection="1"/>
    <xf numFmtId="43" fontId="10" fillId="0" borderId="0" xfId="1" applyFont="1" applyFill="1" applyBorder="1" applyAlignment="1" applyProtection="1"/>
    <xf numFmtId="168" fontId="10" fillId="2" borderId="154" xfId="0" applyNumberFormat="1" applyFont="1" applyFill="1" applyBorder="1"/>
    <xf numFmtId="168" fontId="10" fillId="2" borderId="155" xfId="0" applyNumberFormat="1" applyFont="1" applyFill="1" applyBorder="1"/>
    <xf numFmtId="168" fontId="10" fillId="2" borderId="156" xfId="0" applyNumberFormat="1" applyFont="1" applyFill="1" applyBorder="1"/>
    <xf numFmtId="0" fontId="6" fillId="0" borderId="157" xfId="0" applyFont="1" applyBorder="1"/>
    <xf numFmtId="43" fontId="11" fillId="0" borderId="33" xfId="1" applyFont="1" applyFill="1" applyBorder="1" applyAlignment="1" applyProtection="1"/>
    <xf numFmtId="43" fontId="11" fillId="0" borderId="31" xfId="1" applyFont="1" applyFill="1" applyBorder="1" applyAlignment="1" applyProtection="1"/>
    <xf numFmtId="43" fontId="11" fillId="0" borderId="32" xfId="1" applyFont="1" applyFill="1" applyBorder="1" applyAlignment="1" applyProtection="1"/>
    <xf numFmtId="43" fontId="10" fillId="0" borderId="158" xfId="1" applyFont="1" applyFill="1" applyBorder="1" applyAlignment="1" applyProtection="1"/>
    <xf numFmtId="166" fontId="11" fillId="0" borderId="31" xfId="1" applyNumberFormat="1" applyFont="1" applyFill="1" applyBorder="1" applyAlignment="1" applyProtection="1"/>
    <xf numFmtId="43" fontId="10" fillId="0" borderId="31" xfId="1" applyFont="1" applyFill="1" applyBorder="1" applyAlignment="1" applyProtection="1"/>
    <xf numFmtId="168" fontId="10" fillId="2" borderId="6" xfId="0" applyNumberFormat="1" applyFont="1" applyFill="1" applyBorder="1"/>
    <xf numFmtId="168" fontId="10" fillId="2" borderId="8" xfId="0" applyNumberFormat="1" applyFont="1" applyFill="1" applyBorder="1"/>
    <xf numFmtId="168" fontId="10" fillId="2" borderId="7" xfId="0" applyNumberFormat="1" applyFont="1" applyFill="1" applyBorder="1"/>
    <xf numFmtId="43" fontId="11" fillId="0" borderId="80" xfId="1" applyFont="1" applyFill="1" applyBorder="1" applyAlignment="1" applyProtection="1"/>
    <xf numFmtId="43" fontId="11" fillId="0" borderId="36" xfId="1" applyFont="1" applyFill="1" applyBorder="1" applyAlignment="1" applyProtection="1"/>
    <xf numFmtId="43" fontId="11" fillId="0" borderId="101" xfId="1" applyFont="1" applyFill="1" applyBorder="1" applyAlignment="1" applyProtection="1"/>
    <xf numFmtId="43" fontId="10" fillId="0" borderId="133" xfId="1" applyFont="1" applyFill="1" applyBorder="1" applyAlignment="1" applyProtection="1"/>
    <xf numFmtId="43" fontId="11" fillId="0" borderId="153" xfId="1" applyFont="1" applyFill="1" applyBorder="1" applyAlignment="1" applyProtection="1"/>
    <xf numFmtId="168" fontId="11" fillId="0" borderId="24" xfId="0" applyNumberFormat="1" applyFont="1" applyBorder="1"/>
    <xf numFmtId="168" fontId="11" fillId="0" borderId="25" xfId="0" applyNumberFormat="1" applyFont="1" applyBorder="1"/>
    <xf numFmtId="168" fontId="11" fillId="0" borderId="159" xfId="0" applyNumberFormat="1" applyFont="1" applyBorder="1"/>
    <xf numFmtId="0" fontId="9" fillId="0" borderId="160" xfId="0" applyFont="1" applyBorder="1"/>
    <xf numFmtId="43" fontId="10" fillId="0" borderId="69" xfId="1" applyFont="1" applyFill="1" applyBorder="1" applyAlignment="1" applyProtection="1"/>
    <xf numFmtId="43" fontId="11" fillId="0" borderId="2" xfId="1" applyFont="1" applyFill="1" applyBorder="1" applyAlignment="1" applyProtection="1"/>
    <xf numFmtId="43" fontId="10" fillId="0" borderId="141" xfId="1" applyFont="1" applyFill="1" applyBorder="1" applyAlignment="1" applyProtection="1"/>
    <xf numFmtId="0" fontId="11" fillId="0" borderId="2" xfId="0" applyFont="1" applyBorder="1"/>
    <xf numFmtId="0" fontId="6" fillId="0" borderId="106" xfId="0" applyFont="1" applyBorder="1"/>
    <xf numFmtId="0" fontId="6" fillId="0" borderId="107" xfId="0" applyFont="1" applyBorder="1"/>
    <xf numFmtId="0" fontId="6" fillId="0" borderId="109" xfId="0" applyFont="1" applyBorder="1"/>
    <xf numFmtId="0" fontId="9" fillId="0" borderId="106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43" fontId="11" fillId="0" borderId="35" xfId="1" applyFont="1" applyFill="1" applyBorder="1" applyAlignment="1" applyProtection="1"/>
    <xf numFmtId="43" fontId="11" fillId="0" borderId="165" xfId="1" applyFont="1" applyFill="1" applyBorder="1" applyAlignment="1" applyProtection="1"/>
    <xf numFmtId="43" fontId="11" fillId="0" borderId="166" xfId="1" applyFont="1" applyFill="1" applyBorder="1" applyAlignment="1" applyProtection="1"/>
    <xf numFmtId="166" fontId="11" fillId="0" borderId="166" xfId="1" applyNumberFormat="1" applyFont="1" applyFill="1" applyBorder="1" applyAlignment="1" applyProtection="1"/>
    <xf numFmtId="168" fontId="10" fillId="2" borderId="167" xfId="0" applyNumberFormat="1" applyFont="1" applyFill="1" applyBorder="1"/>
    <xf numFmtId="168" fontId="10" fillId="2" borderId="129" xfId="0" applyNumberFormat="1" applyFont="1" applyFill="1" applyBorder="1"/>
    <xf numFmtId="168" fontId="10" fillId="2" borderId="168" xfId="0" applyNumberFormat="1" applyFont="1" applyFill="1" applyBorder="1"/>
    <xf numFmtId="0" fontId="6" fillId="0" borderId="132" xfId="0" applyFont="1" applyBorder="1"/>
    <xf numFmtId="43" fontId="11" fillId="0" borderId="65" xfId="1" applyFont="1" applyFill="1" applyBorder="1" applyAlignment="1" applyProtection="1"/>
    <xf numFmtId="168" fontId="10" fillId="2" borderId="169" xfId="0" applyNumberFormat="1" applyFont="1" applyFill="1" applyBorder="1"/>
    <xf numFmtId="168" fontId="10" fillId="2" borderId="170" xfId="0" applyNumberFormat="1" applyFont="1" applyFill="1" applyBorder="1"/>
    <xf numFmtId="43" fontId="11" fillId="0" borderId="63" xfId="1" applyFont="1" applyFill="1" applyBorder="1" applyAlignment="1" applyProtection="1"/>
    <xf numFmtId="43" fontId="11" fillId="0" borderId="95" xfId="1" applyFont="1" applyFill="1" applyBorder="1" applyAlignment="1" applyProtection="1"/>
    <xf numFmtId="0" fontId="11" fillId="0" borderId="171" xfId="0" applyFont="1" applyBorder="1"/>
    <xf numFmtId="0" fontId="11" fillId="0" borderId="172" xfId="0" applyFont="1" applyBorder="1"/>
    <xf numFmtId="0" fontId="11" fillId="0" borderId="173" xfId="0" applyFont="1" applyBorder="1"/>
    <xf numFmtId="43" fontId="10" fillId="0" borderId="70" xfId="1" applyFont="1" applyFill="1" applyBorder="1" applyAlignment="1" applyProtection="1"/>
    <xf numFmtId="166" fontId="11" fillId="0" borderId="2" xfId="1" applyNumberFormat="1" applyFont="1" applyFill="1" applyBorder="1" applyAlignment="1" applyProtection="1"/>
    <xf numFmtId="43" fontId="10" fillId="0" borderId="42" xfId="1" applyFont="1" applyFill="1" applyBorder="1" applyAlignment="1" applyProtection="1"/>
    <xf numFmtId="0" fontId="6" fillId="0" borderId="174" xfId="0" applyFont="1" applyBorder="1" applyAlignment="1">
      <alignment horizontal="center"/>
    </xf>
    <xf numFmtId="0" fontId="6" fillId="0" borderId="175" xfId="0" applyFont="1" applyBorder="1" applyAlignment="1">
      <alignment horizontal="center"/>
    </xf>
    <xf numFmtId="0" fontId="6" fillId="0" borderId="176" xfId="0" applyFont="1" applyBorder="1" applyAlignment="1">
      <alignment horizontal="center"/>
    </xf>
    <xf numFmtId="0" fontId="9" fillId="0" borderId="179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153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183" xfId="0" applyFont="1" applyBorder="1" applyAlignment="1">
      <alignment vertical="center"/>
    </xf>
    <xf numFmtId="0" fontId="9" fillId="0" borderId="184" xfId="0" applyFont="1" applyBorder="1" applyAlignment="1">
      <alignment vertical="center"/>
    </xf>
    <xf numFmtId="0" fontId="9" fillId="0" borderId="186" xfId="0" applyFont="1" applyBorder="1" applyAlignment="1">
      <alignment vertical="center"/>
    </xf>
    <xf numFmtId="0" fontId="9" fillId="0" borderId="187" xfId="0" applyFont="1" applyBorder="1" applyAlignment="1">
      <alignment vertical="center"/>
    </xf>
    <xf numFmtId="0" fontId="9" fillId="0" borderId="186" xfId="0" applyFont="1" applyBorder="1" applyAlignment="1">
      <alignment horizontal="center"/>
    </xf>
    <xf numFmtId="0" fontId="9" fillId="0" borderId="183" xfId="0" applyFont="1" applyBorder="1" applyAlignment="1">
      <alignment horizontal="center"/>
    </xf>
    <xf numFmtId="0" fontId="9" fillId="0" borderId="188" xfId="0" applyFont="1" applyBorder="1" applyAlignment="1">
      <alignment horizontal="center"/>
    </xf>
    <xf numFmtId="0" fontId="11" fillId="0" borderId="189" xfId="0" applyFont="1" applyBorder="1"/>
    <xf numFmtId="43" fontId="11" fillId="0" borderId="190" xfId="1" applyFont="1" applyFill="1" applyBorder="1" applyAlignment="1" applyProtection="1"/>
    <xf numFmtId="43" fontId="11" fillId="0" borderId="191" xfId="1" applyFont="1" applyFill="1" applyBorder="1" applyAlignment="1" applyProtection="1"/>
    <xf numFmtId="43" fontId="11" fillId="0" borderId="192" xfId="1" applyFont="1" applyFill="1" applyBorder="1" applyAlignment="1" applyProtection="1"/>
    <xf numFmtId="43" fontId="11" fillId="0" borderId="193" xfId="1" applyFont="1" applyFill="1" applyBorder="1" applyAlignment="1" applyProtection="1"/>
    <xf numFmtId="166" fontId="11" fillId="0" borderId="190" xfId="1" applyNumberFormat="1" applyFont="1" applyFill="1" applyBorder="1" applyAlignment="1" applyProtection="1"/>
    <xf numFmtId="43" fontId="11" fillId="0" borderId="194" xfId="1" applyFont="1" applyFill="1" applyBorder="1" applyAlignment="1" applyProtection="1"/>
    <xf numFmtId="43" fontId="11" fillId="0" borderId="195" xfId="1" applyFont="1" applyFill="1" applyBorder="1" applyAlignment="1" applyProtection="1"/>
    <xf numFmtId="168" fontId="11" fillId="2" borderId="196" xfId="0" applyNumberFormat="1" applyFont="1" applyFill="1" applyBorder="1"/>
    <xf numFmtId="168" fontId="11" fillId="2" borderId="35" xfId="0" applyNumberFormat="1" applyFont="1" applyFill="1" applyBorder="1"/>
    <xf numFmtId="168" fontId="11" fillId="2" borderId="197" xfId="0" applyNumberFormat="1" applyFont="1" applyFill="1" applyBorder="1"/>
    <xf numFmtId="0" fontId="11" fillId="0" borderId="198" xfId="0" applyFont="1" applyBorder="1"/>
    <xf numFmtId="43" fontId="11" fillId="0" borderId="199" xfId="1" applyFont="1" applyFill="1" applyBorder="1" applyAlignment="1" applyProtection="1"/>
    <xf numFmtId="43" fontId="11" fillId="0" borderId="39" xfId="1" applyFont="1" applyFill="1" applyBorder="1" applyAlignment="1" applyProtection="1"/>
    <xf numFmtId="43" fontId="11" fillId="0" borderId="200" xfId="1" applyFont="1" applyFill="1" applyBorder="1" applyAlignment="1" applyProtection="1"/>
    <xf numFmtId="0" fontId="11" fillId="0" borderId="196" xfId="0" applyFont="1" applyBorder="1"/>
    <xf numFmtId="43" fontId="11" fillId="0" borderId="98" xfId="1" applyFont="1" applyFill="1" applyBorder="1" applyAlignment="1" applyProtection="1"/>
    <xf numFmtId="43" fontId="11" fillId="0" borderId="78" xfId="1" applyFont="1" applyFill="1" applyBorder="1" applyAlignment="1" applyProtection="1"/>
    <xf numFmtId="43" fontId="11" fillId="0" borderId="197" xfId="1" applyFont="1" applyFill="1" applyBorder="1" applyAlignment="1" applyProtection="1"/>
    <xf numFmtId="0" fontId="11" fillId="0" borderId="157" xfId="0" applyFont="1" applyBorder="1"/>
    <xf numFmtId="0" fontId="11" fillId="0" borderId="152" xfId="0" applyFont="1" applyBorder="1"/>
    <xf numFmtId="43" fontId="11" fillId="0" borderId="201" xfId="1" applyFont="1" applyFill="1" applyBorder="1" applyAlignment="1" applyProtection="1"/>
    <xf numFmtId="43" fontId="11" fillId="0" borderId="47" xfId="1" applyFont="1" applyFill="1" applyBorder="1" applyAlignment="1" applyProtection="1"/>
    <xf numFmtId="43" fontId="11" fillId="0" borderId="202" xfId="1" applyFont="1" applyFill="1" applyBorder="1" applyAlignment="1" applyProtection="1"/>
    <xf numFmtId="43" fontId="11" fillId="0" borderId="1" xfId="1" applyFont="1" applyFill="1" applyBorder="1" applyAlignment="1" applyProtection="1"/>
    <xf numFmtId="43" fontId="11" fillId="0" borderId="203" xfId="1" applyFont="1" applyFill="1" applyBorder="1" applyAlignment="1" applyProtection="1"/>
    <xf numFmtId="168" fontId="11" fillId="2" borderId="152" xfId="0" applyNumberFormat="1" applyFont="1" applyFill="1" applyBorder="1"/>
    <xf numFmtId="168" fontId="11" fillId="2" borderId="26" xfId="0" applyNumberFormat="1" applyFont="1" applyFill="1" applyBorder="1"/>
    <xf numFmtId="168" fontId="11" fillId="2" borderId="153" xfId="0" applyNumberFormat="1" applyFont="1" applyFill="1" applyBorder="1"/>
    <xf numFmtId="0" fontId="10" fillId="0" borderId="160" xfId="0" applyFont="1" applyBorder="1"/>
    <xf numFmtId="43" fontId="10" fillId="0" borderId="74" xfId="1" applyFont="1" applyFill="1" applyBorder="1" applyAlignment="1" applyProtection="1"/>
    <xf numFmtId="43" fontId="10" fillId="0" borderId="204" xfId="1" applyFont="1" applyFill="1" applyBorder="1" applyAlignment="1" applyProtection="1"/>
    <xf numFmtId="43" fontId="10" fillId="0" borderId="205" xfId="1" applyFont="1" applyFill="1" applyBorder="1" applyAlignment="1" applyProtection="1"/>
    <xf numFmtId="43" fontId="10" fillId="0" borderId="206" xfId="1" applyFont="1" applyFill="1" applyBorder="1" applyAlignment="1" applyProtection="1"/>
    <xf numFmtId="43" fontId="10" fillId="0" borderId="14" xfId="1" applyFont="1" applyFill="1" applyBorder="1" applyAlignment="1" applyProtection="1"/>
    <xf numFmtId="43" fontId="11" fillId="0" borderId="74" xfId="1" applyFont="1" applyFill="1" applyBorder="1" applyAlignment="1" applyProtection="1"/>
    <xf numFmtId="43" fontId="11" fillId="0" borderId="141" xfId="1" applyFont="1" applyFill="1" applyBorder="1" applyAlignment="1" applyProtection="1"/>
    <xf numFmtId="0" fontId="11" fillId="0" borderId="207" xfId="0" applyFont="1" applyBorder="1"/>
    <xf numFmtId="0" fontId="11" fillId="0" borderId="74" xfId="0" applyFont="1" applyBorder="1"/>
    <xf numFmtId="0" fontId="11" fillId="0" borderId="204" xfId="0" applyFont="1" applyBorder="1"/>
    <xf numFmtId="43" fontId="11" fillId="0" borderId="189" xfId="1" applyFont="1" applyFill="1" applyBorder="1" applyAlignment="1" applyProtection="1"/>
    <xf numFmtId="43" fontId="11" fillId="0" borderId="198" xfId="1" applyFont="1" applyFill="1" applyBorder="1" applyAlignment="1" applyProtection="1"/>
    <xf numFmtId="43" fontId="11" fillId="0" borderId="196" xfId="1" applyFont="1" applyFill="1" applyBorder="1" applyAlignment="1" applyProtection="1"/>
    <xf numFmtId="166" fontId="11" fillId="0" borderId="36" xfId="1" applyNumberFormat="1" applyFont="1" applyFill="1" applyBorder="1" applyAlignment="1" applyProtection="1"/>
    <xf numFmtId="0" fontId="6" fillId="0" borderId="48" xfId="0" applyFont="1" applyBorder="1"/>
    <xf numFmtId="0" fontId="6" fillId="0" borderId="209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0" xfId="0" applyFont="1" applyBorder="1"/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8" xfId="0" applyFont="1" applyBorder="1"/>
    <xf numFmtId="43" fontId="3" fillId="0" borderId="30" xfId="1" applyFont="1" applyFill="1" applyBorder="1"/>
    <xf numFmtId="167" fontId="6" fillId="2" borderId="30" xfId="1" applyNumberFormat="1" applyFont="1" applyFill="1" applyBorder="1" applyAlignment="1" applyProtection="1"/>
    <xf numFmtId="167" fontId="6" fillId="3" borderId="30" xfId="1" applyNumberFormat="1" applyFont="1" applyFill="1" applyBorder="1" applyAlignment="1" applyProtection="1"/>
    <xf numFmtId="43" fontId="3" fillId="0" borderId="30" xfId="1" applyFont="1" applyFill="1" applyBorder="1" applyAlignment="1"/>
    <xf numFmtId="0" fontId="9" fillId="0" borderId="30" xfId="0" applyFont="1" applyBorder="1"/>
    <xf numFmtId="43" fontId="3" fillId="0" borderId="30" xfId="0" applyNumberFormat="1" applyFont="1" applyBorder="1"/>
    <xf numFmtId="167" fontId="6" fillId="2" borderId="35" xfId="1" applyNumberFormat="1" applyFont="1" applyFill="1" applyBorder="1" applyAlignment="1" applyProtection="1"/>
    <xf numFmtId="167" fontId="6" fillId="2" borderId="78" xfId="1" applyNumberFormat="1" applyFont="1" applyFill="1" applyBorder="1" applyAlignment="1" applyProtection="1"/>
    <xf numFmtId="43" fontId="3" fillId="0" borderId="33" xfId="1" applyFont="1" applyFill="1" applyBorder="1"/>
    <xf numFmtId="167" fontId="6" fillId="0" borderId="0" xfId="1" applyNumberFormat="1" applyFont="1" applyFill="1" applyBorder="1" applyAlignment="1" applyProtection="1"/>
    <xf numFmtId="0" fontId="20" fillId="0" borderId="0" xfId="0" applyFont="1"/>
    <xf numFmtId="0" fontId="21" fillId="0" borderId="0" xfId="0" applyFont="1"/>
    <xf numFmtId="0" fontId="20" fillId="0" borderId="44" xfId="0" applyFont="1" applyBorder="1"/>
    <xf numFmtId="0" fontId="21" fillId="0" borderId="48" xfId="0" applyFont="1" applyBorder="1" applyAlignment="1">
      <alignment horizontal="center"/>
    </xf>
    <xf numFmtId="0" fontId="20" fillId="0" borderId="46" xfId="0" applyFont="1" applyBorder="1"/>
    <xf numFmtId="0" fontId="20" fillId="0" borderId="72" xfId="0" applyFont="1" applyBorder="1"/>
    <xf numFmtId="0" fontId="20" fillId="0" borderId="208" xfId="0" applyFont="1" applyBorder="1"/>
    <xf numFmtId="0" fontId="21" fillId="0" borderId="46" xfId="0" applyFont="1" applyBorder="1"/>
    <xf numFmtId="0" fontId="20" fillId="0" borderId="210" xfId="0" applyFont="1" applyBorder="1"/>
    <xf numFmtId="0" fontId="20" fillId="0" borderId="40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208" xfId="0" applyFont="1" applyBorder="1" applyAlignment="1">
      <alignment horizontal="center"/>
    </xf>
    <xf numFmtId="0" fontId="20" fillId="0" borderId="90" xfId="0" applyFont="1" applyBorder="1"/>
    <xf numFmtId="0" fontId="22" fillId="0" borderId="90" xfId="0" applyFont="1" applyBorder="1"/>
    <xf numFmtId="0" fontId="22" fillId="0" borderId="213" xfId="0" applyFont="1" applyBorder="1"/>
    <xf numFmtId="0" fontId="20" fillId="0" borderId="213" xfId="0" applyFont="1" applyBorder="1"/>
    <xf numFmtId="0" fontId="20" fillId="0" borderId="214" xfId="0" applyFont="1" applyBorder="1"/>
    <xf numFmtId="0" fontId="20" fillId="0" borderId="30" xfId="0" applyFont="1" applyBorder="1"/>
    <xf numFmtId="0" fontId="22" fillId="0" borderId="30" xfId="0" applyFont="1" applyBorder="1"/>
    <xf numFmtId="164" fontId="22" fillId="0" borderId="33" xfId="0" applyNumberFormat="1" applyFont="1" applyBorder="1"/>
    <xf numFmtId="164" fontId="22" fillId="0" borderId="30" xfId="0" applyNumberFormat="1" applyFont="1" applyBorder="1"/>
    <xf numFmtId="43" fontId="22" fillId="0" borderId="30" xfId="1" applyFont="1" applyBorder="1"/>
    <xf numFmtId="0" fontId="22" fillId="0" borderId="33" xfId="0" applyFont="1" applyBorder="1"/>
    <xf numFmtId="43" fontId="22" fillId="0" borderId="33" xfId="1" applyFont="1" applyBorder="1"/>
    <xf numFmtId="167" fontId="20" fillId="0" borderId="31" xfId="0" applyNumberFormat="1" applyFont="1" applyBorder="1" applyAlignment="1">
      <alignment horizontal="right"/>
    </xf>
    <xf numFmtId="167" fontId="20" fillId="0" borderId="30" xfId="0" applyNumberFormat="1" applyFont="1" applyBorder="1" applyAlignment="1">
      <alignment horizontal="right"/>
    </xf>
    <xf numFmtId="0" fontId="20" fillId="0" borderId="37" xfId="0" applyFont="1" applyBorder="1"/>
    <xf numFmtId="0" fontId="20" fillId="0" borderId="36" xfId="0" applyFont="1" applyBorder="1"/>
    <xf numFmtId="0" fontId="20" fillId="0" borderId="199" xfId="0" applyFont="1" applyBorder="1"/>
    <xf numFmtId="0" fontId="20" fillId="0" borderId="215" xfId="0" applyFont="1" applyBorder="1"/>
    <xf numFmtId="0" fontId="20" fillId="0" borderId="38" xfId="0" applyFont="1" applyBorder="1"/>
    <xf numFmtId="0" fontId="20" fillId="0" borderId="92" xfId="0" applyFont="1" applyBorder="1"/>
    <xf numFmtId="0" fontId="20" fillId="0" borderId="14" xfId="0" applyFont="1" applyBorder="1"/>
    <xf numFmtId="166" fontId="10" fillId="0" borderId="26" xfId="1" applyNumberFormat="1" applyFont="1" applyFill="1" applyBorder="1" applyAlignment="1" applyProtection="1"/>
    <xf numFmtId="166" fontId="10" fillId="0" borderId="26" xfId="1" applyNumberFormat="1" applyFont="1" applyFill="1" applyBorder="1"/>
    <xf numFmtId="0" fontId="10" fillId="0" borderId="26" xfId="0" applyFont="1" applyBorder="1"/>
    <xf numFmtId="166" fontId="10" fillId="0" borderId="26" xfId="1" applyNumberFormat="1" applyFont="1" applyFill="1" applyBorder="1" applyAlignment="1" applyProtection="1">
      <alignment horizontal="center" vertical="center"/>
    </xf>
    <xf numFmtId="3" fontId="10" fillId="0" borderId="0" xfId="1" applyNumberFormat="1" applyFont="1" applyFill="1" applyBorder="1"/>
    <xf numFmtId="3" fontId="10" fillId="0" borderId="26" xfId="1" applyNumberFormat="1" applyFont="1" applyFill="1" applyBorder="1"/>
    <xf numFmtId="166" fontId="10" fillId="0" borderId="0" xfId="1" applyNumberFormat="1" applyFont="1" applyFill="1" applyBorder="1" applyAlignment="1" applyProtection="1"/>
    <xf numFmtId="3" fontId="10" fillId="0" borderId="0" xfId="1" applyNumberFormat="1" applyFont="1" applyFill="1" applyBorder="1" applyAlignment="1" applyProtection="1"/>
    <xf numFmtId="3" fontId="10" fillId="0" borderId="26" xfId="0" applyNumberFormat="1" applyFont="1" applyBorder="1"/>
    <xf numFmtId="1" fontId="10" fillId="0" borderId="26" xfId="1" applyNumberFormat="1" applyFont="1" applyBorder="1" applyAlignment="1">
      <alignment horizontal="right"/>
    </xf>
    <xf numFmtId="166" fontId="10" fillId="0" borderId="58" xfId="1" applyNumberFormat="1" applyFont="1" applyFill="1" applyBorder="1" applyAlignment="1" applyProtection="1"/>
    <xf numFmtId="166" fontId="23" fillId="0" borderId="0" xfId="1" applyNumberFormat="1" applyFont="1" applyFill="1"/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9" fillId="0" borderId="40" xfId="0" applyFont="1" applyBorder="1"/>
    <xf numFmtId="43" fontId="9" fillId="0" borderId="42" xfId="1" applyFont="1" applyFill="1" applyBorder="1" applyAlignment="1" applyProtection="1"/>
    <xf numFmtId="0" fontId="11" fillId="0" borderId="76" xfId="0" applyFont="1" applyBorder="1"/>
    <xf numFmtId="0" fontId="11" fillId="0" borderId="77" xfId="0" applyFont="1" applyBorder="1"/>
    <xf numFmtId="0" fontId="11" fillId="0" borderId="78" xfId="0" applyFont="1" applyBorder="1"/>
    <xf numFmtId="164" fontId="11" fillId="0" borderId="8" xfId="0" applyNumberFormat="1" applyFont="1" applyBorder="1"/>
    <xf numFmtId="2" fontId="14" fillId="0" borderId="0" xfId="0" applyNumberFormat="1" applyFont="1"/>
    <xf numFmtId="164" fontId="11" fillId="0" borderId="26" xfId="0" applyNumberFormat="1" applyFont="1" applyBorder="1"/>
    <xf numFmtId="4" fontId="11" fillId="0" borderId="0" xfId="0" applyNumberFormat="1" applyFont="1"/>
    <xf numFmtId="0" fontId="9" fillId="0" borderId="45" xfId="0" applyFont="1" applyBorder="1" applyAlignment="1">
      <alignment horizontal="center"/>
    </xf>
    <xf numFmtId="2" fontId="9" fillId="0" borderId="46" xfId="0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2" fontId="11" fillId="0" borderId="0" xfId="0" applyNumberFormat="1" applyFont="1"/>
    <xf numFmtId="0" fontId="11" fillId="0" borderId="70" xfId="0" applyFont="1" applyBorder="1"/>
    <xf numFmtId="2" fontId="11" fillId="0" borderId="71" xfId="0" applyNumberFormat="1" applyFont="1" applyBorder="1"/>
    <xf numFmtId="2" fontId="9" fillId="0" borderId="72" xfId="0" applyNumberFormat="1" applyFont="1" applyBorder="1" applyAlignment="1">
      <alignment horizontal="center"/>
    </xf>
    <xf numFmtId="2" fontId="11" fillId="0" borderId="26" xfId="0" applyNumberFormat="1" applyFont="1" applyBorder="1"/>
    <xf numFmtId="4" fontId="11" fillId="0" borderId="14" xfId="0" applyNumberFormat="1" applyFont="1" applyBorder="1"/>
    <xf numFmtId="164" fontId="11" fillId="0" borderId="73" xfId="0" applyNumberFormat="1" applyFont="1" applyBorder="1"/>
    <xf numFmtId="0" fontId="10" fillId="0" borderId="45" xfId="0" applyFont="1" applyBorder="1" applyAlignment="1">
      <alignment horizontal="center"/>
    </xf>
    <xf numFmtId="2" fontId="10" fillId="0" borderId="46" xfId="0" applyNumberFormat="1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164" fontId="11" fillId="0" borderId="0" xfId="0" applyNumberFormat="1" applyFont="1"/>
    <xf numFmtId="164" fontId="11" fillId="0" borderId="70" xfId="0" applyNumberFormat="1" applyFont="1" applyBorder="1"/>
    <xf numFmtId="4" fontId="14" fillId="0" borderId="0" xfId="0" applyNumberFormat="1" applyFont="1"/>
    <xf numFmtId="164" fontId="14" fillId="0" borderId="0" xfId="0" applyNumberFormat="1" applyFont="1"/>
    <xf numFmtId="2" fontId="15" fillId="0" borderId="0" xfId="0" applyNumberFormat="1" applyFont="1"/>
    <xf numFmtId="164" fontId="11" fillId="0" borderId="74" xfId="0" applyNumberFormat="1" applyFont="1" applyBorder="1"/>
    <xf numFmtId="0" fontId="16" fillId="0" borderId="0" xfId="0" applyFont="1"/>
    <xf numFmtId="164" fontId="11" fillId="0" borderId="69" xfId="0" applyNumberFormat="1" applyFont="1" applyBorder="1"/>
    <xf numFmtId="0" fontId="9" fillId="0" borderId="93" xfId="0" applyFont="1" applyBorder="1" applyAlignment="1">
      <alignment horizontal="center" vertical="center"/>
    </xf>
    <xf numFmtId="0" fontId="11" fillId="0" borderId="94" xfId="0" applyFont="1" applyBorder="1"/>
    <xf numFmtId="164" fontId="11" fillId="0" borderId="5" xfId="0" applyNumberFormat="1" applyFont="1" applyBorder="1"/>
    <xf numFmtId="0" fontId="11" fillId="0" borderId="0" xfId="0" applyFont="1" applyAlignment="1">
      <alignment horizontal="center"/>
    </xf>
    <xf numFmtId="43" fontId="11" fillId="0" borderId="5" xfId="1" applyFont="1" applyFill="1" applyBorder="1"/>
    <xf numFmtId="166" fontId="6" fillId="0" borderId="33" xfId="1" applyNumberFormat="1" applyFont="1" applyFill="1" applyBorder="1"/>
    <xf numFmtId="0" fontId="11" fillId="0" borderId="95" xfId="0" applyFont="1" applyBorder="1"/>
    <xf numFmtId="166" fontId="6" fillId="0" borderId="28" xfId="1" applyNumberFormat="1" applyFont="1" applyFill="1" applyBorder="1"/>
    <xf numFmtId="43" fontId="18" fillId="0" borderId="0" xfId="1" applyFont="1" applyFill="1"/>
    <xf numFmtId="0" fontId="19" fillId="0" borderId="0" xfId="0" applyFont="1"/>
    <xf numFmtId="0" fontId="6" fillId="0" borderId="94" xfId="0" applyFont="1" applyBorder="1"/>
    <xf numFmtId="164" fontId="10" fillId="0" borderId="96" xfId="0" applyNumberFormat="1" applyFont="1" applyBorder="1"/>
    <xf numFmtId="164" fontId="10" fillId="0" borderId="97" xfId="0" applyNumberFormat="1" applyFont="1" applyBorder="1"/>
    <xf numFmtId="164" fontId="11" fillId="0" borderId="99" xfId="0" applyNumberFormat="1" applyFont="1" applyBorder="1"/>
    <xf numFmtId="0" fontId="11" fillId="0" borderId="100" xfId="0" applyFont="1" applyBorder="1"/>
    <xf numFmtId="0" fontId="6" fillId="0" borderId="101" xfId="0" applyFont="1" applyBorder="1"/>
    <xf numFmtId="0" fontId="6" fillId="0" borderId="94" xfId="0" quotePrefix="1" applyFont="1" applyBorder="1"/>
    <xf numFmtId="0" fontId="6" fillId="0" borderId="81" xfId="0" applyFont="1" applyBorder="1" applyAlignment="1">
      <alignment horizontal="center"/>
    </xf>
    <xf numFmtId="0" fontId="11" fillId="0" borderId="102" xfId="0" applyFont="1" applyBorder="1"/>
    <xf numFmtId="0" fontId="11" fillId="0" borderId="103" xfId="0" applyFont="1" applyBorder="1"/>
    <xf numFmtId="0" fontId="11" fillId="0" borderId="103" xfId="0" applyFont="1" applyBorder="1" applyAlignment="1">
      <alignment horizontal="center"/>
    </xf>
    <xf numFmtId="164" fontId="10" fillId="0" borderId="104" xfId="0" applyNumberFormat="1" applyFont="1" applyBorder="1"/>
    <xf numFmtId="0" fontId="11" fillId="0" borderId="105" xfId="0" applyFont="1" applyBorder="1"/>
    <xf numFmtId="164" fontId="11" fillId="0" borderId="13" xfId="0" applyNumberFormat="1" applyFont="1" applyBorder="1"/>
    <xf numFmtId="43" fontId="11" fillId="0" borderId="107" xfId="1" applyFont="1" applyFill="1" applyBorder="1"/>
    <xf numFmtId="43" fontId="11" fillId="0" borderId="110" xfId="1" applyFont="1" applyFill="1" applyBorder="1" applyAlignment="1">
      <alignment horizontal="center"/>
    </xf>
    <xf numFmtId="43" fontId="11" fillId="0" borderId="118" xfId="1" applyFont="1" applyFill="1" applyBorder="1" applyAlignment="1">
      <alignment horizontal="center"/>
    </xf>
    <xf numFmtId="43" fontId="11" fillId="0" borderId="121" xfId="1" applyFont="1" applyFill="1" applyBorder="1"/>
    <xf numFmtId="43" fontId="11" fillId="0" borderId="129" xfId="1" applyFont="1" applyFill="1" applyBorder="1"/>
    <xf numFmtId="43" fontId="11" fillId="0" borderId="95" xfId="1" applyFont="1" applyFill="1" applyBorder="1"/>
    <xf numFmtId="43" fontId="6" fillId="0" borderId="0" xfId="1" applyFont="1" applyFill="1" applyBorder="1"/>
    <xf numFmtId="43" fontId="9" fillId="0" borderId="212" xfId="1" applyFont="1" applyFill="1" applyBorder="1" applyAlignment="1" applyProtection="1"/>
    <xf numFmtId="43" fontId="9" fillId="0" borderId="1" xfId="1" applyFont="1" applyFill="1" applyBorder="1" applyAlignment="1" applyProtection="1"/>
    <xf numFmtId="43" fontId="9" fillId="0" borderId="47" xfId="1" applyFont="1" applyFill="1" applyBorder="1" applyAlignment="1" applyProtection="1"/>
    <xf numFmtId="164" fontId="10" fillId="0" borderId="74" xfId="0" applyNumberFormat="1" applyFont="1" applyBorder="1"/>
    <xf numFmtId="43" fontId="20" fillId="0" borderId="0" xfId="1" applyFont="1"/>
    <xf numFmtId="0" fontId="9" fillId="0" borderId="0" xfId="2" applyFont="1"/>
    <xf numFmtId="3" fontId="11" fillId="0" borderId="0" xfId="3" applyNumberFormat="1" applyFont="1" applyFill="1" applyAlignment="1">
      <alignment horizontal="center"/>
    </xf>
    <xf numFmtId="0" fontId="11" fillId="0" borderId="0" xfId="2" applyFont="1"/>
    <xf numFmtId="0" fontId="25" fillId="0" borderId="0" xfId="0" applyFont="1"/>
    <xf numFmtId="0" fontId="26" fillId="0" borderId="0" xfId="0" applyFont="1"/>
    <xf numFmtId="0" fontId="6" fillId="0" borderId="0" xfId="2" applyFont="1"/>
    <xf numFmtId="4" fontId="6" fillId="2" borderId="0" xfId="2" applyNumberFormat="1" applyFont="1" applyFill="1"/>
    <xf numFmtId="4" fontId="9" fillId="2" borderId="0" xfId="2" applyNumberFormat="1" applyFont="1" applyFill="1"/>
    <xf numFmtId="169" fontId="6" fillId="2" borderId="0" xfId="4" applyNumberFormat="1" applyFont="1" applyFill="1" applyBorder="1" applyAlignment="1">
      <alignment horizontal="center" vertical="center"/>
    </xf>
    <xf numFmtId="4" fontId="6" fillId="0" borderId="0" xfId="2" applyNumberFormat="1" applyFont="1"/>
    <xf numFmtId="43" fontId="5" fillId="0" borderId="0" xfId="6" applyNumberFormat="1" applyFont="1" applyFill="1"/>
    <xf numFmtId="0" fontId="5" fillId="0" borderId="0" xfId="5" applyFont="1"/>
    <xf numFmtId="0" fontId="5" fillId="0" borderId="2" xfId="5" applyFont="1" applyBorder="1" applyAlignment="1">
      <alignment horizontal="center"/>
    </xf>
    <xf numFmtId="43" fontId="5" fillId="0" borderId="0" xfId="6" applyNumberFormat="1" applyFont="1" applyFill="1" applyAlignment="1">
      <alignment horizontal="center"/>
    </xf>
    <xf numFmtId="0" fontId="5" fillId="0" borderId="0" xfId="5" applyFont="1" applyAlignment="1">
      <alignment horizontal="center"/>
    </xf>
    <xf numFmtId="49" fontId="5" fillId="0" borderId="3" xfId="5" applyNumberFormat="1" applyFont="1" applyBorder="1" applyAlignment="1">
      <alignment horizontal="center"/>
    </xf>
    <xf numFmtId="0" fontId="5" fillId="0" borderId="4" xfId="5" applyFont="1" applyBorder="1"/>
    <xf numFmtId="165" fontId="9" fillId="0" borderId="5" xfId="6" applyFont="1" applyFill="1" applyBorder="1" applyAlignment="1">
      <alignment horizontal="right"/>
    </xf>
    <xf numFmtId="43" fontId="9" fillId="0" borderId="5" xfId="5" applyNumberFormat="1" applyFont="1" applyBorder="1"/>
    <xf numFmtId="49" fontId="5" fillId="0" borderId="6" xfId="5" applyNumberFormat="1" applyFont="1" applyBorder="1" applyAlignment="1">
      <alignment horizontal="center"/>
    </xf>
    <xf numFmtId="0" fontId="5" fillId="0" borderId="7" xfId="5" applyFont="1" applyBorder="1"/>
    <xf numFmtId="165" fontId="9" fillId="0" borderId="8" xfId="6" applyFont="1" applyFill="1" applyBorder="1" applyAlignment="1">
      <alignment horizontal="right"/>
    </xf>
    <xf numFmtId="43" fontId="9" fillId="0" borderId="8" xfId="5" applyNumberFormat="1" applyFont="1" applyBorder="1"/>
    <xf numFmtId="49" fontId="9" fillId="0" borderId="6" xfId="5" applyNumberFormat="1" applyFont="1" applyBorder="1" applyAlignment="1">
      <alignment horizontal="center"/>
    </xf>
    <xf numFmtId="0" fontId="9" fillId="0" borderId="7" xfId="5" applyFont="1" applyBorder="1"/>
    <xf numFmtId="43" fontId="30" fillId="0" borderId="0" xfId="6" applyNumberFormat="1" applyFont="1" applyFill="1"/>
    <xf numFmtId="0" fontId="30" fillId="0" borderId="0" xfId="5" applyFont="1"/>
    <xf numFmtId="165" fontId="5" fillId="0" borderId="8" xfId="6" applyFont="1" applyFill="1" applyBorder="1" applyAlignment="1">
      <alignment horizontal="right"/>
    </xf>
    <xf numFmtId="43" fontId="5" fillId="0" borderId="8" xfId="5" applyNumberFormat="1" applyFont="1" applyBorder="1"/>
    <xf numFmtId="165" fontId="5" fillId="0" borderId="8" xfId="6" applyFont="1" applyFill="1" applyBorder="1" applyAlignment="1"/>
    <xf numFmtId="49" fontId="5" fillId="0" borderId="9" xfId="5" applyNumberFormat="1" applyFont="1" applyBorder="1" applyAlignment="1">
      <alignment horizontal="center"/>
    </xf>
    <xf numFmtId="0" fontId="5" fillId="0" borderId="10" xfId="5" applyFont="1" applyBorder="1"/>
    <xf numFmtId="165" fontId="5" fillId="0" borderId="11" xfId="6" applyFont="1" applyFill="1" applyBorder="1" applyAlignment="1"/>
    <xf numFmtId="43" fontId="5" fillId="0" borderId="12" xfId="5" applyNumberFormat="1" applyFont="1" applyBorder="1"/>
    <xf numFmtId="43" fontId="5" fillId="0" borderId="13" xfId="5" applyNumberFormat="1" applyFont="1" applyBorder="1"/>
    <xf numFmtId="43" fontId="5" fillId="0" borderId="14" xfId="5" applyNumberFormat="1" applyFont="1" applyBorder="1"/>
    <xf numFmtId="43" fontId="5" fillId="0" borderId="0" xfId="6" applyNumberFormat="1" applyFont="1" applyFill="1" applyBorder="1"/>
    <xf numFmtId="165" fontId="5" fillId="0" borderId="0" xfId="5" applyNumberFormat="1" applyFont="1"/>
    <xf numFmtId="43" fontId="5" fillId="0" borderId="0" xfId="5" applyNumberFormat="1" applyFont="1"/>
    <xf numFmtId="165" fontId="5" fillId="0" borderId="0" xfId="6" applyFont="1" applyFill="1" applyBorder="1"/>
    <xf numFmtId="43" fontId="31" fillId="0" borderId="0" xfId="6" applyNumberFormat="1" applyFont="1" applyFill="1" applyBorder="1"/>
    <xf numFmtId="0" fontId="7" fillId="0" borderId="0" xfId="5" applyFont="1"/>
    <xf numFmtId="0" fontId="5" fillId="0" borderId="0" xfId="5" applyFont="1" applyAlignment="1">
      <alignment vertical="center"/>
    </xf>
    <xf numFmtId="0" fontId="5" fillId="0" borderId="15" xfId="5" applyFont="1" applyBorder="1" applyAlignment="1">
      <alignment wrapText="1"/>
    </xf>
    <xf numFmtId="165" fontId="5" fillId="0" borderId="15" xfId="6" applyFont="1" applyFill="1" applyBorder="1" applyAlignment="1">
      <alignment horizontal="right" wrapText="1"/>
    </xf>
    <xf numFmtId="165" fontId="5" fillId="0" borderId="0" xfId="6" applyFont="1" applyFill="1" applyBorder="1" applyAlignment="1">
      <alignment vertical="center"/>
    </xf>
    <xf numFmtId="43" fontId="5" fillId="0" borderId="0" xfId="6" applyNumberFormat="1" applyFont="1" applyFill="1" applyAlignment="1">
      <alignment vertical="center"/>
    </xf>
    <xf numFmtId="165" fontId="5" fillId="0" borderId="0" xfId="6" applyFont="1" applyFill="1"/>
    <xf numFmtId="165" fontId="5" fillId="0" borderId="16" xfId="6" applyFont="1" applyFill="1" applyBorder="1" applyAlignment="1">
      <alignment horizontal="right" wrapText="1"/>
    </xf>
    <xf numFmtId="165" fontId="32" fillId="0" borderId="0" xfId="5" applyNumberFormat="1" applyFont="1"/>
    <xf numFmtId="165" fontId="5" fillId="0" borderId="17" xfId="6" applyFont="1" applyFill="1" applyBorder="1" applyAlignment="1">
      <alignment horizontal="right" wrapText="1"/>
    </xf>
    <xf numFmtId="165" fontId="8" fillId="0" borderId="0" xfId="6" applyFont="1" applyFill="1" applyBorder="1"/>
    <xf numFmtId="165" fontId="7" fillId="0" borderId="0" xfId="6" applyFont="1" applyFill="1" applyBorder="1"/>
    <xf numFmtId="4" fontId="5" fillId="0" borderId="0" xfId="5" applyNumberFormat="1" applyFont="1"/>
    <xf numFmtId="0" fontId="28" fillId="0" borderId="0" xfId="0" applyFont="1"/>
    <xf numFmtId="0" fontId="28" fillId="0" borderId="44" xfId="0" applyFont="1" applyBorder="1"/>
    <xf numFmtId="0" fontId="28" fillId="0" borderId="26" xfId="0" applyFont="1" applyBorder="1"/>
    <xf numFmtId="166" fontId="33" fillId="0" borderId="26" xfId="1" applyNumberFormat="1" applyFont="1" applyFill="1" applyBorder="1"/>
    <xf numFmtId="166" fontId="33" fillId="0" borderId="40" xfId="1" applyNumberFormat="1" applyFont="1" applyFill="1" applyBorder="1"/>
    <xf numFmtId="0" fontId="28" fillId="0" borderId="40" xfId="0" applyFont="1" applyBorder="1"/>
    <xf numFmtId="166" fontId="28" fillId="0" borderId="26" xfId="1" applyNumberFormat="1" applyFont="1" applyFill="1" applyBorder="1" applyAlignment="1" applyProtection="1"/>
    <xf numFmtId="166" fontId="28" fillId="0" borderId="26" xfId="0" applyNumberFormat="1" applyFont="1" applyBorder="1"/>
    <xf numFmtId="0" fontId="28" fillId="0" borderId="47" xfId="0" applyFont="1" applyBorder="1"/>
    <xf numFmtId="0" fontId="28" fillId="0" borderId="55" xfId="0" applyFont="1" applyBorder="1"/>
    <xf numFmtId="0" fontId="28" fillId="0" borderId="58" xfId="0" applyFont="1" applyBorder="1"/>
    <xf numFmtId="166" fontId="33" fillId="0" borderId="50" xfId="1" applyNumberFormat="1" applyFont="1" applyFill="1" applyBorder="1"/>
    <xf numFmtId="166" fontId="33" fillId="0" borderId="49" xfId="1" applyNumberFormat="1" applyFont="1" applyFill="1" applyBorder="1" applyAlignment="1" applyProtection="1"/>
    <xf numFmtId="3" fontId="28" fillId="0" borderId="49" xfId="0" applyNumberFormat="1" applyFont="1" applyBorder="1"/>
    <xf numFmtId="1" fontId="28" fillId="0" borderId="47" xfId="1" applyNumberFormat="1" applyFont="1" applyBorder="1" applyAlignment="1">
      <alignment horizontal="right"/>
    </xf>
    <xf numFmtId="0" fontId="33" fillId="0" borderId="40" xfId="0" applyFont="1" applyBorder="1"/>
    <xf numFmtId="0" fontId="11" fillId="0" borderId="0" xfId="0" applyFont="1" applyAlignment="1">
      <alignment wrapText="1"/>
    </xf>
    <xf numFmtId="3" fontId="11" fillId="0" borderId="0" xfId="0" applyNumberFormat="1" applyFont="1"/>
    <xf numFmtId="0" fontId="9" fillId="0" borderId="27" xfId="0" applyFont="1" applyBorder="1"/>
    <xf numFmtId="0" fontId="6" fillId="0" borderId="32" xfId="0" applyFont="1" applyBorder="1"/>
    <xf numFmtId="0" fontId="6" fillId="0" borderId="39" xfId="0" applyFont="1" applyBorder="1"/>
    <xf numFmtId="0" fontId="6" fillId="0" borderId="216" xfId="0" applyFont="1" applyBorder="1"/>
    <xf numFmtId="0" fontId="6" fillId="0" borderId="2" xfId="0" applyFont="1" applyBorder="1"/>
    <xf numFmtId="43" fontId="6" fillId="0" borderId="2" xfId="1" applyFont="1" applyFill="1" applyBorder="1" applyAlignment="1" applyProtection="1"/>
    <xf numFmtId="43" fontId="6" fillId="0" borderId="0" xfId="1" applyFont="1"/>
    <xf numFmtId="170" fontId="10" fillId="0" borderId="26" xfId="1" applyNumberFormat="1" applyFont="1" applyFill="1" applyBorder="1"/>
    <xf numFmtId="170" fontId="10" fillId="0" borderId="0" xfId="1" applyNumberFormat="1" applyFont="1" applyFill="1"/>
    <xf numFmtId="170" fontId="10" fillId="0" borderId="0" xfId="1" applyNumberFormat="1" applyFont="1"/>
    <xf numFmtId="170" fontId="10" fillId="0" borderId="49" xfId="1" applyNumberFormat="1" applyFont="1" applyBorder="1"/>
    <xf numFmtId="0" fontId="10" fillId="0" borderId="40" xfId="0" applyFont="1" applyBorder="1"/>
    <xf numFmtId="0" fontId="11" fillId="0" borderId="1" xfId="0" applyFont="1" applyBorder="1"/>
    <xf numFmtId="0" fontId="11" fillId="0" borderId="23" xfId="0" applyFont="1" applyBorder="1"/>
    <xf numFmtId="0" fontId="11" fillId="0" borderId="217" xfId="0" applyFont="1" applyBorder="1"/>
    <xf numFmtId="0" fontId="11" fillId="0" borderId="91" xfId="0" applyFont="1" applyBorder="1"/>
    <xf numFmtId="43" fontId="14" fillId="0" borderId="0" xfId="0" applyNumberFormat="1" applyFont="1"/>
    <xf numFmtId="43" fontId="11" fillId="0" borderId="11" xfId="1" applyFont="1" applyFill="1" applyBorder="1"/>
    <xf numFmtId="0" fontId="12" fillId="0" borderId="70" xfId="0" applyFont="1" applyBorder="1"/>
    <xf numFmtId="2" fontId="12" fillId="0" borderId="71" xfId="0" applyNumberFormat="1" applyFont="1" applyBorder="1"/>
    <xf numFmtId="4" fontId="12" fillId="0" borderId="14" xfId="0" applyNumberFormat="1" applyFont="1" applyBorder="1"/>
    <xf numFmtId="43" fontId="12" fillId="0" borderId="70" xfId="1" applyFont="1" applyFill="1" applyBorder="1" applyAlignment="1" applyProtection="1"/>
    <xf numFmtId="0" fontId="34" fillId="0" borderId="0" xfId="0" applyFont="1"/>
    <xf numFmtId="43" fontId="1" fillId="0" borderId="0" xfId="1" applyFont="1" applyFill="1"/>
    <xf numFmtId="0" fontId="33" fillId="0" borderId="0" xfId="0" applyFont="1"/>
    <xf numFmtId="0" fontId="33" fillId="0" borderId="27" xfId="0" applyFont="1" applyBorder="1"/>
    <xf numFmtId="166" fontId="6" fillId="0" borderId="155" xfId="1" applyNumberFormat="1" applyFont="1" applyFill="1" applyBorder="1"/>
    <xf numFmtId="43" fontId="11" fillId="0" borderId="64" xfId="1" applyFont="1" applyFill="1" applyBorder="1" applyAlignment="1" applyProtection="1"/>
    <xf numFmtId="166" fontId="6" fillId="0" borderId="8" xfId="1" applyNumberFormat="1" applyFont="1" applyFill="1" applyBorder="1"/>
    <xf numFmtId="0" fontId="35" fillId="0" borderId="51" xfId="0" applyFont="1" applyBorder="1"/>
    <xf numFmtId="2" fontId="35" fillId="0" borderId="0" xfId="0" applyNumberFormat="1" applyFont="1"/>
    <xf numFmtId="43" fontId="35" fillId="0" borderId="26" xfId="1" applyFont="1" applyFill="1" applyBorder="1" applyAlignment="1" applyProtection="1"/>
    <xf numFmtId="43" fontId="35" fillId="0" borderId="0" xfId="1" applyFont="1" applyFill="1" applyBorder="1" applyAlignment="1" applyProtection="1"/>
    <xf numFmtId="164" fontId="35" fillId="0" borderId="26" xfId="0" applyNumberFormat="1" applyFont="1" applyBorder="1"/>
    <xf numFmtId="0" fontId="36" fillId="0" borderId="0" xfId="0" applyFont="1"/>
    <xf numFmtId="43" fontId="0" fillId="0" borderId="0" xfId="1" applyFont="1" applyFill="1"/>
    <xf numFmtId="43" fontId="36" fillId="0" borderId="0" xfId="0" applyNumberFormat="1" applyFont="1"/>
    <xf numFmtId="43" fontId="14" fillId="0" borderId="0" xfId="1" applyFont="1"/>
    <xf numFmtId="0" fontId="11" fillId="0" borderId="24" xfId="0" applyFont="1" applyBorder="1"/>
    <xf numFmtId="166" fontId="10" fillId="0" borderId="59" xfId="1" applyNumberFormat="1" applyFont="1" applyFill="1" applyBorder="1" applyAlignment="1" applyProtection="1"/>
    <xf numFmtId="170" fontId="10" fillId="0" borderId="58" xfId="1" applyNumberFormat="1" applyFont="1" applyBorder="1"/>
    <xf numFmtId="166" fontId="11" fillId="0" borderId="34" xfId="1" applyNumberFormat="1" applyFont="1" applyFill="1" applyBorder="1" applyAlignment="1" applyProtection="1"/>
    <xf numFmtId="166" fontId="11" fillId="0" borderId="25" xfId="1" applyNumberFormat="1" applyFont="1" applyFill="1" applyBorder="1" applyAlignment="1" applyProtection="1"/>
    <xf numFmtId="0" fontId="11" fillId="0" borderId="224" xfId="0" applyFont="1" applyBorder="1"/>
    <xf numFmtId="0" fontId="11" fillId="0" borderId="225" xfId="0" applyFont="1" applyBorder="1"/>
    <xf numFmtId="166" fontId="10" fillId="0" borderId="224" xfId="1" applyNumberFormat="1" applyFont="1" applyFill="1" applyBorder="1" applyAlignment="1" applyProtection="1"/>
    <xf numFmtId="166" fontId="11" fillId="0" borderId="223" xfId="1" applyNumberFormat="1" applyFont="1" applyFill="1" applyBorder="1"/>
    <xf numFmtId="43" fontId="23" fillId="0" borderId="0" xfId="1" applyFont="1" applyFill="1"/>
    <xf numFmtId="164" fontId="11" fillId="0" borderId="96" xfId="0" applyNumberFormat="1" applyFont="1" applyBorder="1"/>
    <xf numFmtId="164" fontId="11" fillId="0" borderId="226" xfId="0" applyNumberFormat="1" applyFont="1" applyBorder="1"/>
    <xf numFmtId="164" fontId="11" fillId="0" borderId="34" xfId="0" applyNumberFormat="1" applyFont="1" applyBorder="1"/>
    <xf numFmtId="164" fontId="11" fillId="0" borderId="37" xfId="0" applyNumberFormat="1" applyFont="1" applyBorder="1"/>
    <xf numFmtId="164" fontId="11" fillId="0" borderId="227" xfId="0" applyNumberFormat="1" applyFont="1" applyBorder="1"/>
    <xf numFmtId="1" fontId="11" fillId="0" borderId="110" xfId="1" applyNumberFormat="1" applyFont="1" applyFill="1" applyBorder="1" applyAlignment="1">
      <alignment horizontal="center"/>
    </xf>
    <xf numFmtId="1" fontId="11" fillId="0" borderId="118" xfId="1" applyNumberFormat="1" applyFont="1" applyFill="1" applyBorder="1" applyAlignment="1">
      <alignment horizontal="center"/>
    </xf>
    <xf numFmtId="1" fontId="11" fillId="0" borderId="121" xfId="1" applyNumberFormat="1" applyFont="1" applyFill="1" applyBorder="1"/>
    <xf numFmtId="1" fontId="11" fillId="0" borderId="30" xfId="1" applyNumberFormat="1" applyFont="1" applyFill="1" applyBorder="1" applyAlignment="1" applyProtection="1"/>
    <xf numFmtId="166" fontId="11" fillId="0" borderId="26" xfId="0" applyNumberFormat="1" applyFont="1" applyBorder="1"/>
    <xf numFmtId="1" fontId="11" fillId="0" borderId="26" xfId="1" applyNumberFormat="1" applyFont="1" applyBorder="1"/>
    <xf numFmtId="43" fontId="9" fillId="0" borderId="41" xfId="1" applyFont="1" applyFill="1" applyBorder="1" applyAlignment="1" applyProtection="1"/>
    <xf numFmtId="43" fontId="9" fillId="0" borderId="14" xfId="1" applyFont="1" applyFill="1" applyBorder="1" applyAlignment="1" applyProtection="1"/>
    <xf numFmtId="43" fontId="18" fillId="0" borderId="0" xfId="0" applyNumberFormat="1" applyFont="1"/>
    <xf numFmtId="1" fontId="18" fillId="0" borderId="0" xfId="0" applyNumberFormat="1" applyFont="1"/>
    <xf numFmtId="0" fontId="11" fillId="0" borderId="106" xfId="0" applyFont="1" applyBorder="1"/>
    <xf numFmtId="0" fontId="10" fillId="0" borderId="107" xfId="0" applyFont="1" applyBorder="1"/>
    <xf numFmtId="0" fontId="11" fillId="0" borderId="107" xfId="0" applyFont="1" applyBorder="1"/>
    <xf numFmtId="0" fontId="11" fillId="0" borderId="108" xfId="0" applyFont="1" applyBorder="1"/>
    <xf numFmtId="1" fontId="11" fillId="0" borderId="107" xfId="0" applyNumberFormat="1" applyFont="1" applyBorder="1"/>
    <xf numFmtId="0" fontId="10" fillId="0" borderId="106" xfId="0" applyFont="1" applyBorder="1" applyAlignment="1">
      <alignment horizontal="center"/>
    </xf>
    <xf numFmtId="0" fontId="10" fillId="0" borderId="107" xfId="0" applyFont="1" applyBorder="1" applyAlignment="1">
      <alignment horizontal="center"/>
    </xf>
    <xf numFmtId="0" fontId="10" fillId="0" borderId="109" xfId="0" applyFont="1" applyBorder="1" applyAlignment="1">
      <alignment horizontal="center"/>
    </xf>
    <xf numFmtId="0" fontId="11" fillId="0" borderId="110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1" fillId="0" borderId="112" xfId="0" applyFont="1" applyBorder="1" applyAlignment="1">
      <alignment horizontal="center"/>
    </xf>
    <xf numFmtId="0" fontId="11" fillId="0" borderId="113" xfId="0" applyFont="1" applyBorder="1" applyAlignment="1">
      <alignment horizontal="center"/>
    </xf>
    <xf numFmtId="0" fontId="10" fillId="0" borderId="114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0" fontId="10" fillId="0" borderId="115" xfId="0" applyFont="1" applyBorder="1" applyAlignment="1">
      <alignment horizontal="center"/>
    </xf>
    <xf numFmtId="0" fontId="11" fillId="0" borderId="116" xfId="0" applyFont="1" applyBorder="1" applyAlignment="1">
      <alignment horizontal="center"/>
    </xf>
    <xf numFmtId="0" fontId="11" fillId="0" borderId="117" xfId="0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7" xfId="0" applyFont="1" applyBorder="1" applyAlignment="1">
      <alignment horizontal="center"/>
    </xf>
    <xf numFmtId="0" fontId="11" fillId="0" borderId="118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119" xfId="0" applyFont="1" applyBorder="1" applyAlignment="1">
      <alignment horizontal="center"/>
    </xf>
    <xf numFmtId="0" fontId="11" fillId="0" borderId="120" xfId="0" applyFont="1" applyBorder="1" applyAlignment="1">
      <alignment horizontal="center"/>
    </xf>
    <xf numFmtId="0" fontId="10" fillId="0" borderId="11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20" xfId="0" applyFont="1" applyBorder="1" applyAlignment="1">
      <alignment horizontal="center"/>
    </xf>
    <xf numFmtId="0" fontId="11" fillId="0" borderId="121" xfId="0" applyFont="1" applyBorder="1"/>
    <xf numFmtId="0" fontId="11" fillId="0" borderId="122" xfId="0" applyFont="1" applyBorder="1"/>
    <xf numFmtId="0" fontId="11" fillId="0" borderId="123" xfId="0" applyFont="1" applyBorder="1"/>
    <xf numFmtId="0" fontId="11" fillId="0" borderId="124" xfId="0" applyFont="1" applyBorder="1"/>
    <xf numFmtId="0" fontId="11" fillId="0" borderId="125" xfId="0" applyFont="1" applyBorder="1"/>
    <xf numFmtId="0" fontId="11" fillId="0" borderId="126" xfId="0" applyFont="1" applyBorder="1"/>
    <xf numFmtId="0" fontId="11" fillId="0" borderId="127" xfId="0" applyFont="1" applyBorder="1"/>
    <xf numFmtId="0" fontId="11" fillId="0" borderId="128" xfId="0" applyFont="1" applyBorder="1"/>
    <xf numFmtId="0" fontId="10" fillId="0" borderId="121" xfId="0" applyFont="1" applyBorder="1" applyAlignment="1">
      <alignment horizontal="center"/>
    </xf>
    <xf numFmtId="0" fontId="10" fillId="0" borderId="122" xfId="0" applyFont="1" applyBorder="1" applyAlignment="1">
      <alignment horizontal="center"/>
    </xf>
    <xf numFmtId="0" fontId="10" fillId="0" borderId="128" xfId="0" applyFont="1" applyBorder="1" applyAlignment="1">
      <alignment horizontal="center"/>
    </xf>
    <xf numFmtId="0" fontId="10" fillId="0" borderId="129" xfId="0" applyFont="1" applyBorder="1"/>
    <xf numFmtId="0" fontId="11" fillId="0" borderId="129" xfId="0" applyFont="1" applyBorder="1"/>
    <xf numFmtId="0" fontId="11" fillId="0" borderId="130" xfId="0" applyFont="1" applyBorder="1"/>
    <xf numFmtId="1" fontId="11" fillId="0" borderId="0" xfId="0" applyNumberFormat="1" applyFont="1"/>
    <xf numFmtId="0" fontId="11" fillId="0" borderId="131" xfId="0" applyFont="1" applyBorder="1"/>
    <xf numFmtId="0" fontId="11" fillId="0" borderId="8" xfId="0" applyFont="1" applyBorder="1"/>
    <xf numFmtId="167" fontId="11" fillId="0" borderId="134" xfId="0" applyNumberFormat="1" applyFont="1" applyBorder="1" applyAlignment="1">
      <alignment horizontal="right"/>
    </xf>
    <xf numFmtId="2" fontId="11" fillId="0" borderId="134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164" fontId="11" fillId="0" borderId="6" xfId="0" applyNumberFormat="1" applyFont="1" applyBorder="1"/>
    <xf numFmtId="0" fontId="11" fillId="0" borderId="61" xfId="0" applyFont="1" applyBorder="1"/>
    <xf numFmtId="0" fontId="11" fillId="0" borderId="36" xfId="0" applyFont="1" applyBorder="1"/>
    <xf numFmtId="0" fontId="6" fillId="0" borderId="67" xfId="0" applyFont="1" applyBorder="1"/>
    <xf numFmtId="0" fontId="6" fillId="0" borderId="136" xfId="0" applyFont="1" applyBorder="1"/>
    <xf numFmtId="0" fontId="6" fillId="0" borderId="76" xfId="0" applyFont="1" applyBorder="1"/>
    <xf numFmtId="1" fontId="6" fillId="0" borderId="76" xfId="0" applyNumberFormat="1" applyFont="1" applyBorder="1"/>
    <xf numFmtId="0" fontId="6" fillId="0" borderId="137" xfId="0" applyFont="1" applyBorder="1" applyAlignment="1">
      <alignment horizontal="right"/>
    </xf>
    <xf numFmtId="0" fontId="9" fillId="0" borderId="70" xfId="0" applyFont="1" applyBorder="1"/>
    <xf numFmtId="0" fontId="9" fillId="0" borderId="2" xfId="0" applyFont="1" applyBorder="1"/>
    <xf numFmtId="164" fontId="9" fillId="0" borderId="139" xfId="0" applyNumberFormat="1" applyFont="1" applyBorder="1"/>
    <xf numFmtId="164" fontId="9" fillId="0" borderId="140" xfId="0" applyNumberFormat="1" applyFont="1" applyBorder="1"/>
    <xf numFmtId="164" fontId="9" fillId="0" borderId="141" xfId="0" applyNumberFormat="1" applyFont="1" applyBorder="1"/>
    <xf numFmtId="164" fontId="9" fillId="0" borderId="142" xfId="0" applyNumberFormat="1" applyFont="1" applyBorder="1"/>
    <xf numFmtId="1" fontId="9" fillId="0" borderId="0" xfId="0" applyNumberFormat="1" applyFont="1"/>
    <xf numFmtId="4" fontId="11" fillId="0" borderId="0" xfId="2" applyNumberFormat="1" applyFont="1"/>
    <xf numFmtId="4" fontId="10" fillId="0" borderId="0" xfId="2" applyNumberFormat="1" applyFont="1"/>
    <xf numFmtId="0" fontId="10" fillId="0" borderId="0" xfId="2" applyFont="1"/>
    <xf numFmtId="0" fontId="10" fillId="0" borderId="8" xfId="0" applyFont="1" applyBorder="1"/>
    <xf numFmtId="4" fontId="11" fillId="0" borderId="8" xfId="0" applyNumberFormat="1" applyFont="1" applyBorder="1"/>
    <xf numFmtId="0" fontId="11" fillId="0" borderId="66" xfId="0" applyFont="1" applyBorder="1"/>
    <xf numFmtId="166" fontId="11" fillId="0" borderId="66" xfId="1" applyNumberFormat="1" applyFont="1" applyFill="1" applyBorder="1" applyAlignment="1" applyProtection="1"/>
    <xf numFmtId="164" fontId="11" fillId="0" borderId="66" xfId="0" applyNumberFormat="1" applyFont="1" applyBorder="1"/>
    <xf numFmtId="4" fontId="10" fillId="0" borderId="8" xfId="0" applyNumberFormat="1" applyFont="1" applyBorder="1"/>
    <xf numFmtId="0" fontId="10" fillId="0" borderId="27" xfId="0" applyFont="1" applyBorder="1"/>
    <xf numFmtId="0" fontId="10" fillId="0" borderId="51" xfId="0" applyFont="1" applyBorder="1"/>
    <xf numFmtId="164" fontId="9" fillId="0" borderId="138" xfId="0" applyNumberFormat="1" applyFont="1" applyBorder="1"/>
    <xf numFmtId="164" fontId="9" fillId="0" borderId="211" xfId="0" applyNumberFormat="1" applyFont="1" applyBorder="1"/>
    <xf numFmtId="164" fontId="9" fillId="0" borderId="71" xfId="0" applyNumberFormat="1" applyFont="1" applyBorder="1"/>
    <xf numFmtId="4" fontId="37" fillId="0" borderId="0" xfId="0" applyNumberFormat="1" applyFont="1"/>
    <xf numFmtId="4" fontId="12" fillId="0" borderId="0" xfId="0" applyNumberFormat="1" applyFont="1"/>
    <xf numFmtId="0" fontId="38" fillId="0" borderId="0" xfId="0" applyFont="1"/>
    <xf numFmtId="167" fontId="23" fillId="2" borderId="31" xfId="0" applyNumberFormat="1" applyFont="1" applyFill="1" applyBorder="1" applyAlignment="1">
      <alignment horizontal="right"/>
    </xf>
    <xf numFmtId="167" fontId="23" fillId="3" borderId="30" xfId="0" applyNumberFormat="1" applyFont="1" applyFill="1" applyBorder="1" applyAlignment="1">
      <alignment horizontal="right"/>
    </xf>
    <xf numFmtId="167" fontId="23" fillId="0" borderId="31" xfId="0" applyNumberFormat="1" applyFont="1" applyBorder="1" applyAlignment="1">
      <alignment horizontal="right"/>
    </xf>
    <xf numFmtId="167" fontId="23" fillId="2" borderId="30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3" xfId="0" applyFont="1" applyBorder="1"/>
    <xf numFmtId="0" fontId="6" fillId="0" borderId="22" xfId="0" applyFont="1" applyBorder="1"/>
    <xf numFmtId="164" fontId="11" fillId="0" borderId="61" xfId="0" applyNumberFormat="1" applyFont="1" applyBorder="1"/>
    <xf numFmtId="164" fontId="11" fillId="0" borderId="86" xfId="0" applyNumberFormat="1" applyFont="1" applyBorder="1"/>
    <xf numFmtId="0" fontId="11" fillId="0" borderId="64" xfId="0" applyFont="1" applyBorder="1"/>
    <xf numFmtId="0" fontId="11" fillId="0" borderId="79" xfId="0" applyFont="1" applyBorder="1"/>
    <xf numFmtId="0" fontId="11" fillId="0" borderId="12" xfId="0" applyFont="1" applyBorder="1"/>
    <xf numFmtId="0" fontId="11" fillId="0" borderId="11" xfId="0" applyFont="1" applyBorder="1"/>
    <xf numFmtId="164" fontId="11" fillId="0" borderId="11" xfId="0" applyNumberFormat="1" applyFont="1" applyBorder="1"/>
    <xf numFmtId="0" fontId="10" fillId="0" borderId="77" xfId="0" applyFont="1" applyBorder="1"/>
    <xf numFmtId="0" fontId="11" fillId="0" borderId="83" xfId="0" applyFont="1" applyBorder="1"/>
    <xf numFmtId="0" fontId="11" fillId="0" borderId="84" xfId="0" applyFont="1" applyBorder="1"/>
    <xf numFmtId="0" fontId="11" fillId="0" borderId="85" xfId="0" applyFont="1" applyBorder="1"/>
    <xf numFmtId="164" fontId="11" fillId="0" borderId="75" xfId="0" applyNumberFormat="1" applyFont="1" applyBorder="1"/>
    <xf numFmtId="0" fontId="9" fillId="0" borderId="25" xfId="0" applyFont="1" applyBorder="1"/>
    <xf numFmtId="164" fontId="9" fillId="0" borderId="13" xfId="0" applyNumberFormat="1" applyFont="1" applyBorder="1"/>
    <xf numFmtId="0" fontId="6" fillId="0" borderId="25" xfId="0" applyFont="1" applyBorder="1"/>
    <xf numFmtId="0" fontId="6" fillId="0" borderId="0" xfId="0" applyFont="1" applyAlignment="1">
      <alignment horizontal="right"/>
    </xf>
    <xf numFmtId="170" fontId="10" fillId="0" borderId="0" xfId="1" applyNumberFormat="1" applyFont="1" applyFill="1" applyBorder="1"/>
    <xf numFmtId="43" fontId="11" fillId="0" borderId="100" xfId="0" applyNumberFormat="1" applyFont="1" applyBorder="1"/>
    <xf numFmtId="43" fontId="11" fillId="0" borderId="61" xfId="0" applyNumberFormat="1" applyFont="1" applyBorder="1"/>
    <xf numFmtId="0" fontId="11" fillId="0" borderId="223" xfId="0" applyFont="1" applyBorder="1"/>
    <xf numFmtId="170" fontId="11" fillId="0" borderId="34" xfId="1" applyNumberFormat="1" applyFont="1" applyFill="1" applyBorder="1"/>
    <xf numFmtId="164" fontId="11" fillId="0" borderId="82" xfId="0" applyNumberFormat="1" applyFont="1" applyBorder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4" fillId="0" borderId="0" xfId="0" applyFont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1" fillId="0" borderId="218" xfId="0" applyNumberFormat="1" applyFont="1" applyBorder="1"/>
    <xf numFmtId="4" fontId="11" fillId="0" borderId="219" xfId="0" applyNumberFormat="1" applyFont="1" applyBorder="1"/>
    <xf numFmtId="4" fontId="10" fillId="0" borderId="5" xfId="0" applyNumberFormat="1" applyFont="1" applyBorder="1"/>
    <xf numFmtId="164" fontId="11" fillId="0" borderId="63" xfId="0" applyNumberFormat="1" applyFont="1" applyBorder="1"/>
    <xf numFmtId="4" fontId="11" fillId="0" borderId="62" xfId="0" applyNumberFormat="1" applyFont="1" applyBorder="1"/>
    <xf numFmtId="0" fontId="11" fillId="0" borderId="39" xfId="0" applyFont="1" applyBorder="1"/>
    <xf numFmtId="0" fontId="11" fillId="0" borderId="67" xfId="0" applyFont="1" applyBorder="1"/>
    <xf numFmtId="0" fontId="11" fillId="0" borderId="220" xfId="0" applyFont="1" applyBorder="1"/>
    <xf numFmtId="0" fontId="11" fillId="0" borderId="221" xfId="0" applyFont="1" applyBorder="1"/>
    <xf numFmtId="0" fontId="11" fillId="0" borderId="222" xfId="0" applyFont="1" applyBorder="1"/>
    <xf numFmtId="4" fontId="10" fillId="0" borderId="68" xfId="0" applyNumberFormat="1" applyFont="1" applyBorder="1"/>
    <xf numFmtId="4" fontId="6" fillId="0" borderId="0" xfId="0" applyNumberFormat="1" applyFont="1"/>
    <xf numFmtId="2" fontId="6" fillId="0" borderId="0" xfId="0" applyNumberFormat="1" applyFont="1" applyAlignment="1">
      <alignment vertical="center"/>
    </xf>
    <xf numFmtId="43" fontId="23" fillId="0" borderId="0" xfId="1" applyFont="1" applyFill="1" applyAlignment="1">
      <alignment vertical="center"/>
    </xf>
    <xf numFmtId="2" fontId="23" fillId="0" borderId="0" xfId="1" applyNumberFormat="1" applyFont="1" applyFill="1"/>
    <xf numFmtId="168" fontId="10" fillId="0" borderId="169" xfId="0" applyNumberFormat="1" applyFont="1" applyBorder="1"/>
    <xf numFmtId="168" fontId="10" fillId="0" borderId="8" xfId="0" applyNumberFormat="1" applyFont="1" applyBorder="1"/>
    <xf numFmtId="168" fontId="10" fillId="0" borderId="170" xfId="0" applyNumberFormat="1" applyFont="1" applyBorder="1"/>
    <xf numFmtId="43" fontId="6" fillId="2" borderId="30" xfId="1" applyFont="1" applyFill="1" applyBorder="1" applyAlignment="1" applyProtection="1"/>
    <xf numFmtId="167" fontId="6" fillId="0" borderId="30" xfId="1" applyNumberFormat="1" applyFont="1" applyFill="1" applyBorder="1" applyAlignment="1" applyProtection="1"/>
    <xf numFmtId="0" fontId="6" fillId="0" borderId="48" xfId="0" applyFont="1" applyBorder="1" applyAlignment="1">
      <alignment horizontal="center"/>
    </xf>
    <xf numFmtId="164" fontId="10" fillId="0" borderId="70" xfId="0" applyNumberFormat="1" applyFont="1" applyBorder="1"/>
    <xf numFmtId="164" fontId="10" fillId="0" borderId="91" xfId="0" applyNumberFormat="1" applyFont="1" applyBorder="1"/>
    <xf numFmtId="0" fontId="10" fillId="0" borderId="92" xfId="0" applyFont="1" applyBorder="1"/>
    <xf numFmtId="0" fontId="10" fillId="0" borderId="14" xfId="0" applyFont="1" applyBorder="1"/>
    <xf numFmtId="43" fontId="9" fillId="0" borderId="0" xfId="0" applyNumberFormat="1" applyFont="1"/>
    <xf numFmtId="2" fontId="9" fillId="0" borderId="0" xfId="0" applyNumberFormat="1" applyFont="1"/>
    <xf numFmtId="0" fontId="5" fillId="0" borderId="0" xfId="5" applyFont="1" applyAlignment="1">
      <alignment horizontal="left"/>
    </xf>
    <xf numFmtId="0" fontId="2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1" xfId="5" applyFont="1" applyBorder="1" applyAlignment="1">
      <alignment horizontal="right"/>
    </xf>
    <xf numFmtId="0" fontId="5" fillId="0" borderId="2" xfId="5" applyFont="1" applyBorder="1" applyAlignment="1">
      <alignment horizontal="center"/>
    </xf>
    <xf numFmtId="0" fontId="5" fillId="0" borderId="13" xfId="5" applyFont="1" applyBorder="1" applyAlignment="1">
      <alignment horizontal="center"/>
    </xf>
    <xf numFmtId="43" fontId="5" fillId="0" borderId="1" xfId="1" applyFont="1" applyFill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18" xfId="1" applyFont="1" applyFill="1" applyBorder="1" applyAlignment="1">
      <alignment horizontal="center"/>
    </xf>
    <xf numFmtId="43" fontId="5" fillId="0" borderId="19" xfId="1" applyFont="1" applyFill="1" applyBorder="1" applyAlignment="1">
      <alignment horizontal="center"/>
    </xf>
    <xf numFmtId="43" fontId="5" fillId="0" borderId="20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 vertical="center"/>
    </xf>
    <xf numFmtId="43" fontId="5" fillId="0" borderId="25" xfId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2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9" fillId="0" borderId="163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83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9" fillId="0" borderId="18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74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9" fillId="0" borderId="208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10" xfId="0" applyBorder="1" applyAlignment="1">
      <alignment horizontal="center"/>
    </xf>
  </cellXfs>
  <cellStyles count="7">
    <cellStyle name="เครื่องหมายจุลภาค 2" xfId="4" xr:uid="{259236AD-5D95-4F81-BE94-34E9B1DECB15}"/>
    <cellStyle name="เครื่องหมายจุลภาค_ต้นทุน 57" xfId="3" xr:uid="{0510C762-379F-4952-80A7-26C17F5638F4}"/>
    <cellStyle name="จุลภาค" xfId="1" builtinId="3"/>
    <cellStyle name="จุลภาค 2" xfId="6" xr:uid="{EABC3956-530B-4C87-8FBB-8BF3A7C18B55}"/>
    <cellStyle name="ปกติ" xfId="0" builtinId="0"/>
    <cellStyle name="ปกติ 2" xfId="5" xr:uid="{050240FE-01F1-4FB3-959D-551B66B5F734}"/>
    <cellStyle name="ปกติ_ต้นทุน 57" xfId="2" xr:uid="{3CD74799-8140-48E0-B834-6C99CF0E6A89}"/>
  </cellStyles>
  <dxfs count="0"/>
  <tableStyles count="0" defaultTableStyle="TableStyleMedium2" defaultPivotStyle="PivotStyleLight16"/>
  <colors>
    <mruColors>
      <color rgb="FF66FFFF"/>
      <color rgb="FFCC99FF"/>
      <color rgb="FF66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684086</xdr:colOff>
      <xdr:row>44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45979E5-B8BF-4CBF-94B5-7524AD99C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210"/>
        <a:stretch/>
      </xdr:blipFill>
      <xdr:spPr>
        <a:xfrm>
          <a:off x="0" y="0"/>
          <a:ext cx="13714286" cy="8124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14;&#3621;&#3629;&#3618;\&#3605;&#3657;&#3609;&#3607;&#3640;&#3609;&#3611;&#3637;&#3591;&#3610;66\&#3626;&#3606;&#3634;&#3610;&#3633;&#3609;&#3650;&#3619;&#3588;&#3607;&#3619;&#3623;&#3591;&#3629;&#3585;%20&#3605;&#3634;&#3619;&#3634;&#3591;%201%20(1).xls" TargetMode="External"/><Relationship Id="rId1" Type="http://schemas.openxmlformats.org/officeDocument/2006/relationships/externalLinkPath" Target="file:///D:\&#3614;&#3621;&#3629;&#3618;\&#3605;&#3657;&#3609;&#3607;&#3640;&#3609;&#3611;&#3637;&#3591;&#3610;66\&#3626;&#3606;&#3634;&#3610;&#3633;&#3609;&#3650;&#3619;&#3588;&#3607;&#3619;&#3623;&#3591;&#3629;&#3585;%20&#3605;&#3634;&#3619;&#3634;&#3591;%20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ารางที่ 1"/>
      <sheetName val="table1"/>
      <sheetName val="รายงานต้นทุนตามแหล่งเงิน"/>
      <sheetName val="รายการที่ตัดออก"/>
      <sheetName val="NEW GFMIS"/>
      <sheetName val="NEW GFMIS (2)"/>
    </sheetNames>
    <sheetDataSet>
      <sheetData sheetId="0" refreshError="1"/>
      <sheetData sheetId="1">
        <row r="2">
          <cell r="B2">
            <v>26950075.170000002</v>
          </cell>
          <cell r="C2">
            <v>255284231.73000005</v>
          </cell>
          <cell r="D2">
            <v>2393499.25</v>
          </cell>
        </row>
        <row r="3">
          <cell r="B3">
            <v>2769169.01</v>
          </cell>
          <cell r="C3">
            <v>15249508.26</v>
          </cell>
        </row>
        <row r="4">
          <cell r="B4">
            <v>134604</v>
          </cell>
          <cell r="C4">
            <v>118132.43</v>
          </cell>
        </row>
        <row r="6">
          <cell r="B6">
            <v>26710995.839999996</v>
          </cell>
          <cell r="C6">
            <v>148959071.15000001</v>
          </cell>
          <cell r="D6">
            <v>0</v>
          </cell>
        </row>
        <row r="7">
          <cell r="C7">
            <v>15033250</v>
          </cell>
          <cell r="D7">
            <v>3292750</v>
          </cell>
        </row>
        <row r="8">
          <cell r="C8">
            <v>249447281.63</v>
          </cell>
        </row>
        <row r="9">
          <cell r="B9">
            <v>1</v>
          </cell>
          <cell r="C9">
            <v>11402.14</v>
          </cell>
        </row>
        <row r="10">
          <cell r="C10">
            <v>2</v>
          </cell>
        </row>
        <row r="11">
          <cell r="C11">
            <v>8116507.0000000009</v>
          </cell>
        </row>
      </sheetData>
      <sheetData sheetId="2">
        <row r="19">
          <cell r="H19">
            <v>5326098.83</v>
          </cell>
          <cell r="I19">
            <v>790222384.4000001</v>
          </cell>
        </row>
        <row r="22">
          <cell r="H22">
            <v>275592.71999999997</v>
          </cell>
          <cell r="I22">
            <v>85384476.140000001</v>
          </cell>
        </row>
        <row r="25">
          <cell r="H25">
            <v>2007140.02</v>
          </cell>
          <cell r="I25">
            <v>39015207.259999998</v>
          </cell>
        </row>
      </sheetData>
      <sheetData sheetId="3" refreshError="1"/>
      <sheetData sheetId="4">
        <row r="8344">
          <cell r="E8344">
            <v>3672331221.6700001</v>
          </cell>
        </row>
      </sheetData>
      <sheetData sheetId="5">
        <row r="165">
          <cell r="E165">
            <v>18100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2539-BC39-474B-8B14-8190C9F5DA44}">
  <sheetPr>
    <pageSetUpPr fitToPage="1"/>
  </sheetPr>
  <dimension ref="A1:IV40"/>
  <sheetViews>
    <sheetView zoomScale="89" zoomScaleNormal="89" workbookViewId="0">
      <selection sqref="A1:F37"/>
    </sheetView>
  </sheetViews>
  <sheetFormatPr defaultRowHeight="24.95" customHeight="1"/>
  <cols>
    <col min="1" max="1" width="8.85546875" style="408" bestFit="1" customWidth="1"/>
    <col min="2" max="2" width="40.7109375" style="408" bestFit="1" customWidth="1"/>
    <col min="3" max="3" width="16.42578125" style="408" customWidth="1"/>
    <col min="4" max="4" width="18.7109375" style="408" bestFit="1" customWidth="1"/>
    <col min="5" max="5" width="15.42578125" style="408" customWidth="1"/>
    <col min="6" max="6" width="18.7109375" style="408" bestFit="1" customWidth="1"/>
    <col min="7" max="8" width="9" style="407"/>
    <col min="9" max="256" width="9" style="408"/>
    <col min="257" max="257" width="8.85546875" style="408" bestFit="1" customWidth="1"/>
    <col min="258" max="258" width="40.7109375" style="408" bestFit="1" customWidth="1"/>
    <col min="259" max="259" width="16.42578125" style="408" customWidth="1"/>
    <col min="260" max="260" width="17" style="408" customWidth="1"/>
    <col min="261" max="261" width="15.42578125" style="408" customWidth="1"/>
    <col min="262" max="262" width="16.5703125" style="408" customWidth="1"/>
    <col min="263" max="512" width="9" style="408"/>
    <col min="513" max="513" width="8.85546875" style="408" bestFit="1" customWidth="1"/>
    <col min="514" max="514" width="40.7109375" style="408" bestFit="1" customWidth="1"/>
    <col min="515" max="515" width="16.42578125" style="408" customWidth="1"/>
    <col min="516" max="516" width="17" style="408" customWidth="1"/>
    <col min="517" max="517" width="15.42578125" style="408" customWidth="1"/>
    <col min="518" max="518" width="16.5703125" style="408" customWidth="1"/>
    <col min="519" max="768" width="9" style="408"/>
    <col min="769" max="769" width="8.85546875" style="408" bestFit="1" customWidth="1"/>
    <col min="770" max="770" width="40.7109375" style="408" bestFit="1" customWidth="1"/>
    <col min="771" max="771" width="16.42578125" style="408" customWidth="1"/>
    <col min="772" max="772" width="17" style="408" customWidth="1"/>
    <col min="773" max="773" width="15.42578125" style="408" customWidth="1"/>
    <col min="774" max="774" width="16.5703125" style="408" customWidth="1"/>
    <col min="775" max="1024" width="9" style="408"/>
    <col min="1025" max="1025" width="8.85546875" style="408" bestFit="1" customWidth="1"/>
    <col min="1026" max="1026" width="40.7109375" style="408" bestFit="1" customWidth="1"/>
    <col min="1027" max="1027" width="16.42578125" style="408" customWidth="1"/>
    <col min="1028" max="1028" width="17" style="408" customWidth="1"/>
    <col min="1029" max="1029" width="15.42578125" style="408" customWidth="1"/>
    <col min="1030" max="1030" width="16.5703125" style="408" customWidth="1"/>
    <col min="1031" max="1280" width="9" style="408"/>
    <col min="1281" max="1281" width="8.85546875" style="408" bestFit="1" customWidth="1"/>
    <col min="1282" max="1282" width="40.7109375" style="408" bestFit="1" customWidth="1"/>
    <col min="1283" max="1283" width="16.42578125" style="408" customWidth="1"/>
    <col min="1284" max="1284" width="17" style="408" customWidth="1"/>
    <col min="1285" max="1285" width="15.42578125" style="408" customWidth="1"/>
    <col min="1286" max="1286" width="16.5703125" style="408" customWidth="1"/>
    <col min="1287" max="1536" width="9" style="408"/>
    <col min="1537" max="1537" width="8.85546875" style="408" bestFit="1" customWidth="1"/>
    <col min="1538" max="1538" width="40.7109375" style="408" bestFit="1" customWidth="1"/>
    <col min="1539" max="1539" width="16.42578125" style="408" customWidth="1"/>
    <col min="1540" max="1540" width="17" style="408" customWidth="1"/>
    <col min="1541" max="1541" width="15.42578125" style="408" customWidth="1"/>
    <col min="1542" max="1542" width="16.5703125" style="408" customWidth="1"/>
    <col min="1543" max="1792" width="9" style="408"/>
    <col min="1793" max="1793" width="8.85546875" style="408" bestFit="1" customWidth="1"/>
    <col min="1794" max="1794" width="40.7109375" style="408" bestFit="1" customWidth="1"/>
    <col min="1795" max="1795" width="16.42578125" style="408" customWidth="1"/>
    <col min="1796" max="1796" width="17" style="408" customWidth="1"/>
    <col min="1797" max="1797" width="15.42578125" style="408" customWidth="1"/>
    <col min="1798" max="1798" width="16.5703125" style="408" customWidth="1"/>
    <col min="1799" max="2048" width="9" style="408"/>
    <col min="2049" max="2049" width="8.85546875" style="408" bestFit="1" customWidth="1"/>
    <col min="2050" max="2050" width="40.7109375" style="408" bestFit="1" customWidth="1"/>
    <col min="2051" max="2051" width="16.42578125" style="408" customWidth="1"/>
    <col min="2052" max="2052" width="17" style="408" customWidth="1"/>
    <col min="2053" max="2053" width="15.42578125" style="408" customWidth="1"/>
    <col min="2054" max="2054" width="16.5703125" style="408" customWidth="1"/>
    <col min="2055" max="2304" width="9" style="408"/>
    <col min="2305" max="2305" width="8.85546875" style="408" bestFit="1" customWidth="1"/>
    <col min="2306" max="2306" width="40.7109375" style="408" bestFit="1" customWidth="1"/>
    <col min="2307" max="2307" width="16.42578125" style="408" customWidth="1"/>
    <col min="2308" max="2308" width="17" style="408" customWidth="1"/>
    <col min="2309" max="2309" width="15.42578125" style="408" customWidth="1"/>
    <col min="2310" max="2310" width="16.5703125" style="408" customWidth="1"/>
    <col min="2311" max="2560" width="9" style="408"/>
    <col min="2561" max="2561" width="8.85546875" style="408" bestFit="1" customWidth="1"/>
    <col min="2562" max="2562" width="40.7109375" style="408" bestFit="1" customWidth="1"/>
    <col min="2563" max="2563" width="16.42578125" style="408" customWidth="1"/>
    <col min="2564" max="2564" width="17" style="408" customWidth="1"/>
    <col min="2565" max="2565" width="15.42578125" style="408" customWidth="1"/>
    <col min="2566" max="2566" width="16.5703125" style="408" customWidth="1"/>
    <col min="2567" max="2816" width="9" style="408"/>
    <col min="2817" max="2817" width="8.85546875" style="408" bestFit="1" customWidth="1"/>
    <col min="2818" max="2818" width="40.7109375" style="408" bestFit="1" customWidth="1"/>
    <col min="2819" max="2819" width="16.42578125" style="408" customWidth="1"/>
    <col min="2820" max="2820" width="17" style="408" customWidth="1"/>
    <col min="2821" max="2821" width="15.42578125" style="408" customWidth="1"/>
    <col min="2822" max="2822" width="16.5703125" style="408" customWidth="1"/>
    <col min="2823" max="3072" width="9" style="408"/>
    <col min="3073" max="3073" width="8.85546875" style="408" bestFit="1" customWidth="1"/>
    <col min="3074" max="3074" width="40.7109375" style="408" bestFit="1" customWidth="1"/>
    <col min="3075" max="3075" width="16.42578125" style="408" customWidth="1"/>
    <col min="3076" max="3076" width="17" style="408" customWidth="1"/>
    <col min="3077" max="3077" width="15.42578125" style="408" customWidth="1"/>
    <col min="3078" max="3078" width="16.5703125" style="408" customWidth="1"/>
    <col min="3079" max="3328" width="9" style="408"/>
    <col min="3329" max="3329" width="8.85546875" style="408" bestFit="1" customWidth="1"/>
    <col min="3330" max="3330" width="40.7109375" style="408" bestFit="1" customWidth="1"/>
    <col min="3331" max="3331" width="16.42578125" style="408" customWidth="1"/>
    <col min="3332" max="3332" width="17" style="408" customWidth="1"/>
    <col min="3333" max="3333" width="15.42578125" style="408" customWidth="1"/>
    <col min="3334" max="3334" width="16.5703125" style="408" customWidth="1"/>
    <col min="3335" max="3584" width="9" style="408"/>
    <col min="3585" max="3585" width="8.85546875" style="408" bestFit="1" customWidth="1"/>
    <col min="3586" max="3586" width="40.7109375" style="408" bestFit="1" customWidth="1"/>
    <col min="3587" max="3587" width="16.42578125" style="408" customWidth="1"/>
    <col min="3588" max="3588" width="17" style="408" customWidth="1"/>
    <col min="3589" max="3589" width="15.42578125" style="408" customWidth="1"/>
    <col min="3590" max="3590" width="16.5703125" style="408" customWidth="1"/>
    <col min="3591" max="3840" width="9" style="408"/>
    <col min="3841" max="3841" width="8.85546875" style="408" bestFit="1" customWidth="1"/>
    <col min="3842" max="3842" width="40.7109375" style="408" bestFit="1" customWidth="1"/>
    <col min="3843" max="3843" width="16.42578125" style="408" customWidth="1"/>
    <col min="3844" max="3844" width="17" style="408" customWidth="1"/>
    <col min="3845" max="3845" width="15.42578125" style="408" customWidth="1"/>
    <col min="3846" max="3846" width="16.5703125" style="408" customWidth="1"/>
    <col min="3847" max="4096" width="9" style="408"/>
    <col min="4097" max="4097" width="8.85546875" style="408" bestFit="1" customWidth="1"/>
    <col min="4098" max="4098" width="40.7109375" style="408" bestFit="1" customWidth="1"/>
    <col min="4099" max="4099" width="16.42578125" style="408" customWidth="1"/>
    <col min="4100" max="4100" width="17" style="408" customWidth="1"/>
    <col min="4101" max="4101" width="15.42578125" style="408" customWidth="1"/>
    <col min="4102" max="4102" width="16.5703125" style="408" customWidth="1"/>
    <col min="4103" max="4352" width="9" style="408"/>
    <col min="4353" max="4353" width="8.85546875" style="408" bestFit="1" customWidth="1"/>
    <col min="4354" max="4354" width="40.7109375" style="408" bestFit="1" customWidth="1"/>
    <col min="4355" max="4355" width="16.42578125" style="408" customWidth="1"/>
    <col min="4356" max="4356" width="17" style="408" customWidth="1"/>
    <col min="4357" max="4357" width="15.42578125" style="408" customWidth="1"/>
    <col min="4358" max="4358" width="16.5703125" style="408" customWidth="1"/>
    <col min="4359" max="4608" width="9" style="408"/>
    <col min="4609" max="4609" width="8.85546875" style="408" bestFit="1" customWidth="1"/>
    <col min="4610" max="4610" width="40.7109375" style="408" bestFit="1" customWidth="1"/>
    <col min="4611" max="4611" width="16.42578125" style="408" customWidth="1"/>
    <col min="4612" max="4612" width="17" style="408" customWidth="1"/>
    <col min="4613" max="4613" width="15.42578125" style="408" customWidth="1"/>
    <col min="4614" max="4614" width="16.5703125" style="408" customWidth="1"/>
    <col min="4615" max="4864" width="9" style="408"/>
    <col min="4865" max="4865" width="8.85546875" style="408" bestFit="1" customWidth="1"/>
    <col min="4866" max="4866" width="40.7109375" style="408" bestFit="1" customWidth="1"/>
    <col min="4867" max="4867" width="16.42578125" style="408" customWidth="1"/>
    <col min="4868" max="4868" width="17" style="408" customWidth="1"/>
    <col min="4869" max="4869" width="15.42578125" style="408" customWidth="1"/>
    <col min="4870" max="4870" width="16.5703125" style="408" customWidth="1"/>
    <col min="4871" max="5120" width="9" style="408"/>
    <col min="5121" max="5121" width="8.85546875" style="408" bestFit="1" customWidth="1"/>
    <col min="5122" max="5122" width="40.7109375" style="408" bestFit="1" customWidth="1"/>
    <col min="5123" max="5123" width="16.42578125" style="408" customWidth="1"/>
    <col min="5124" max="5124" width="17" style="408" customWidth="1"/>
    <col min="5125" max="5125" width="15.42578125" style="408" customWidth="1"/>
    <col min="5126" max="5126" width="16.5703125" style="408" customWidth="1"/>
    <col min="5127" max="5376" width="9" style="408"/>
    <col min="5377" max="5377" width="8.85546875" style="408" bestFit="1" customWidth="1"/>
    <col min="5378" max="5378" width="40.7109375" style="408" bestFit="1" customWidth="1"/>
    <col min="5379" max="5379" width="16.42578125" style="408" customWidth="1"/>
    <col min="5380" max="5380" width="17" style="408" customWidth="1"/>
    <col min="5381" max="5381" width="15.42578125" style="408" customWidth="1"/>
    <col min="5382" max="5382" width="16.5703125" style="408" customWidth="1"/>
    <col min="5383" max="5632" width="9" style="408"/>
    <col min="5633" max="5633" width="8.85546875" style="408" bestFit="1" customWidth="1"/>
    <col min="5634" max="5634" width="40.7109375" style="408" bestFit="1" customWidth="1"/>
    <col min="5635" max="5635" width="16.42578125" style="408" customWidth="1"/>
    <col min="5636" max="5636" width="17" style="408" customWidth="1"/>
    <col min="5637" max="5637" width="15.42578125" style="408" customWidth="1"/>
    <col min="5638" max="5638" width="16.5703125" style="408" customWidth="1"/>
    <col min="5639" max="5888" width="9" style="408"/>
    <col min="5889" max="5889" width="8.85546875" style="408" bestFit="1" customWidth="1"/>
    <col min="5890" max="5890" width="40.7109375" style="408" bestFit="1" customWidth="1"/>
    <col min="5891" max="5891" width="16.42578125" style="408" customWidth="1"/>
    <col min="5892" max="5892" width="17" style="408" customWidth="1"/>
    <col min="5893" max="5893" width="15.42578125" style="408" customWidth="1"/>
    <col min="5894" max="5894" width="16.5703125" style="408" customWidth="1"/>
    <col min="5895" max="6144" width="9" style="408"/>
    <col min="6145" max="6145" width="8.85546875" style="408" bestFit="1" customWidth="1"/>
    <col min="6146" max="6146" width="40.7109375" style="408" bestFit="1" customWidth="1"/>
    <col min="6147" max="6147" width="16.42578125" style="408" customWidth="1"/>
    <col min="6148" max="6148" width="17" style="408" customWidth="1"/>
    <col min="6149" max="6149" width="15.42578125" style="408" customWidth="1"/>
    <col min="6150" max="6150" width="16.5703125" style="408" customWidth="1"/>
    <col min="6151" max="6400" width="9" style="408"/>
    <col min="6401" max="6401" width="8.85546875" style="408" bestFit="1" customWidth="1"/>
    <col min="6402" max="6402" width="40.7109375" style="408" bestFit="1" customWidth="1"/>
    <col min="6403" max="6403" width="16.42578125" style="408" customWidth="1"/>
    <col min="6404" max="6404" width="17" style="408" customWidth="1"/>
    <col min="6405" max="6405" width="15.42578125" style="408" customWidth="1"/>
    <col min="6406" max="6406" width="16.5703125" style="408" customWidth="1"/>
    <col min="6407" max="6656" width="9" style="408"/>
    <col min="6657" max="6657" width="8.85546875" style="408" bestFit="1" customWidth="1"/>
    <col min="6658" max="6658" width="40.7109375" style="408" bestFit="1" customWidth="1"/>
    <col min="6659" max="6659" width="16.42578125" style="408" customWidth="1"/>
    <col min="6660" max="6660" width="17" style="408" customWidth="1"/>
    <col min="6661" max="6661" width="15.42578125" style="408" customWidth="1"/>
    <col min="6662" max="6662" width="16.5703125" style="408" customWidth="1"/>
    <col min="6663" max="6912" width="9" style="408"/>
    <col min="6913" max="6913" width="8.85546875" style="408" bestFit="1" customWidth="1"/>
    <col min="6914" max="6914" width="40.7109375" style="408" bestFit="1" customWidth="1"/>
    <col min="6915" max="6915" width="16.42578125" style="408" customWidth="1"/>
    <col min="6916" max="6916" width="17" style="408" customWidth="1"/>
    <col min="6917" max="6917" width="15.42578125" style="408" customWidth="1"/>
    <col min="6918" max="6918" width="16.5703125" style="408" customWidth="1"/>
    <col min="6919" max="7168" width="9" style="408"/>
    <col min="7169" max="7169" width="8.85546875" style="408" bestFit="1" customWidth="1"/>
    <col min="7170" max="7170" width="40.7109375" style="408" bestFit="1" customWidth="1"/>
    <col min="7171" max="7171" width="16.42578125" style="408" customWidth="1"/>
    <col min="7172" max="7172" width="17" style="408" customWidth="1"/>
    <col min="7173" max="7173" width="15.42578125" style="408" customWidth="1"/>
    <col min="7174" max="7174" width="16.5703125" style="408" customWidth="1"/>
    <col min="7175" max="7424" width="9" style="408"/>
    <col min="7425" max="7425" width="8.85546875" style="408" bestFit="1" customWidth="1"/>
    <col min="7426" max="7426" width="40.7109375" style="408" bestFit="1" customWidth="1"/>
    <col min="7427" max="7427" width="16.42578125" style="408" customWidth="1"/>
    <col min="7428" max="7428" width="17" style="408" customWidth="1"/>
    <col min="7429" max="7429" width="15.42578125" style="408" customWidth="1"/>
    <col min="7430" max="7430" width="16.5703125" style="408" customWidth="1"/>
    <col min="7431" max="7680" width="9" style="408"/>
    <col min="7681" max="7681" width="8.85546875" style="408" bestFit="1" customWidth="1"/>
    <col min="7682" max="7682" width="40.7109375" style="408" bestFit="1" customWidth="1"/>
    <col min="7683" max="7683" width="16.42578125" style="408" customWidth="1"/>
    <col min="7684" max="7684" width="17" style="408" customWidth="1"/>
    <col min="7685" max="7685" width="15.42578125" style="408" customWidth="1"/>
    <col min="7686" max="7686" width="16.5703125" style="408" customWidth="1"/>
    <col min="7687" max="7936" width="9" style="408"/>
    <col min="7937" max="7937" width="8.85546875" style="408" bestFit="1" customWidth="1"/>
    <col min="7938" max="7938" width="40.7109375" style="408" bestFit="1" customWidth="1"/>
    <col min="7939" max="7939" width="16.42578125" style="408" customWidth="1"/>
    <col min="7940" max="7940" width="17" style="408" customWidth="1"/>
    <col min="7941" max="7941" width="15.42578125" style="408" customWidth="1"/>
    <col min="7942" max="7942" width="16.5703125" style="408" customWidth="1"/>
    <col min="7943" max="8192" width="9" style="408"/>
    <col min="8193" max="8193" width="8.85546875" style="408" bestFit="1" customWidth="1"/>
    <col min="8194" max="8194" width="40.7109375" style="408" bestFit="1" customWidth="1"/>
    <col min="8195" max="8195" width="16.42578125" style="408" customWidth="1"/>
    <col min="8196" max="8196" width="17" style="408" customWidth="1"/>
    <col min="8197" max="8197" width="15.42578125" style="408" customWidth="1"/>
    <col min="8198" max="8198" width="16.5703125" style="408" customWidth="1"/>
    <col min="8199" max="8448" width="9" style="408"/>
    <col min="8449" max="8449" width="8.85546875" style="408" bestFit="1" customWidth="1"/>
    <col min="8450" max="8450" width="40.7109375" style="408" bestFit="1" customWidth="1"/>
    <col min="8451" max="8451" width="16.42578125" style="408" customWidth="1"/>
    <col min="8452" max="8452" width="17" style="408" customWidth="1"/>
    <col min="8453" max="8453" width="15.42578125" style="408" customWidth="1"/>
    <col min="8454" max="8454" width="16.5703125" style="408" customWidth="1"/>
    <col min="8455" max="8704" width="9" style="408"/>
    <col min="8705" max="8705" width="8.85546875" style="408" bestFit="1" customWidth="1"/>
    <col min="8706" max="8706" width="40.7109375" style="408" bestFit="1" customWidth="1"/>
    <col min="8707" max="8707" width="16.42578125" style="408" customWidth="1"/>
    <col min="8708" max="8708" width="17" style="408" customWidth="1"/>
    <col min="8709" max="8709" width="15.42578125" style="408" customWidth="1"/>
    <col min="8710" max="8710" width="16.5703125" style="408" customWidth="1"/>
    <col min="8711" max="8960" width="9" style="408"/>
    <col min="8961" max="8961" width="8.85546875" style="408" bestFit="1" customWidth="1"/>
    <col min="8962" max="8962" width="40.7109375" style="408" bestFit="1" customWidth="1"/>
    <col min="8963" max="8963" width="16.42578125" style="408" customWidth="1"/>
    <col min="8964" max="8964" width="17" style="408" customWidth="1"/>
    <col min="8965" max="8965" width="15.42578125" style="408" customWidth="1"/>
    <col min="8966" max="8966" width="16.5703125" style="408" customWidth="1"/>
    <col min="8967" max="9216" width="9" style="408"/>
    <col min="9217" max="9217" width="8.85546875" style="408" bestFit="1" customWidth="1"/>
    <col min="9218" max="9218" width="40.7109375" style="408" bestFit="1" customWidth="1"/>
    <col min="9219" max="9219" width="16.42578125" style="408" customWidth="1"/>
    <col min="9220" max="9220" width="17" style="408" customWidth="1"/>
    <col min="9221" max="9221" width="15.42578125" style="408" customWidth="1"/>
    <col min="9222" max="9222" width="16.5703125" style="408" customWidth="1"/>
    <col min="9223" max="9472" width="9" style="408"/>
    <col min="9473" max="9473" width="8.85546875" style="408" bestFit="1" customWidth="1"/>
    <col min="9474" max="9474" width="40.7109375" style="408" bestFit="1" customWidth="1"/>
    <col min="9475" max="9475" width="16.42578125" style="408" customWidth="1"/>
    <col min="9476" max="9476" width="17" style="408" customWidth="1"/>
    <col min="9477" max="9477" width="15.42578125" style="408" customWidth="1"/>
    <col min="9478" max="9478" width="16.5703125" style="408" customWidth="1"/>
    <col min="9479" max="9728" width="9" style="408"/>
    <col min="9729" max="9729" width="8.85546875" style="408" bestFit="1" customWidth="1"/>
    <col min="9730" max="9730" width="40.7109375" style="408" bestFit="1" customWidth="1"/>
    <col min="9731" max="9731" width="16.42578125" style="408" customWidth="1"/>
    <col min="9732" max="9732" width="17" style="408" customWidth="1"/>
    <col min="9733" max="9733" width="15.42578125" style="408" customWidth="1"/>
    <col min="9734" max="9734" width="16.5703125" style="408" customWidth="1"/>
    <col min="9735" max="9984" width="9" style="408"/>
    <col min="9985" max="9985" width="8.85546875" style="408" bestFit="1" customWidth="1"/>
    <col min="9986" max="9986" width="40.7109375" style="408" bestFit="1" customWidth="1"/>
    <col min="9987" max="9987" width="16.42578125" style="408" customWidth="1"/>
    <col min="9988" max="9988" width="17" style="408" customWidth="1"/>
    <col min="9989" max="9989" width="15.42578125" style="408" customWidth="1"/>
    <col min="9990" max="9990" width="16.5703125" style="408" customWidth="1"/>
    <col min="9991" max="10240" width="9" style="408"/>
    <col min="10241" max="10241" width="8.85546875" style="408" bestFit="1" customWidth="1"/>
    <col min="10242" max="10242" width="40.7109375" style="408" bestFit="1" customWidth="1"/>
    <col min="10243" max="10243" width="16.42578125" style="408" customWidth="1"/>
    <col min="10244" max="10244" width="17" style="408" customWidth="1"/>
    <col min="10245" max="10245" width="15.42578125" style="408" customWidth="1"/>
    <col min="10246" max="10246" width="16.5703125" style="408" customWidth="1"/>
    <col min="10247" max="10496" width="9" style="408"/>
    <col min="10497" max="10497" width="8.85546875" style="408" bestFit="1" customWidth="1"/>
    <col min="10498" max="10498" width="40.7109375" style="408" bestFit="1" customWidth="1"/>
    <col min="10499" max="10499" width="16.42578125" style="408" customWidth="1"/>
    <col min="10500" max="10500" width="17" style="408" customWidth="1"/>
    <col min="10501" max="10501" width="15.42578125" style="408" customWidth="1"/>
    <col min="10502" max="10502" width="16.5703125" style="408" customWidth="1"/>
    <col min="10503" max="10752" width="9" style="408"/>
    <col min="10753" max="10753" width="8.85546875" style="408" bestFit="1" customWidth="1"/>
    <col min="10754" max="10754" width="40.7109375" style="408" bestFit="1" customWidth="1"/>
    <col min="10755" max="10755" width="16.42578125" style="408" customWidth="1"/>
    <col min="10756" max="10756" width="17" style="408" customWidth="1"/>
    <col min="10757" max="10757" width="15.42578125" style="408" customWidth="1"/>
    <col min="10758" max="10758" width="16.5703125" style="408" customWidth="1"/>
    <col min="10759" max="11008" width="9" style="408"/>
    <col min="11009" max="11009" width="8.85546875" style="408" bestFit="1" customWidth="1"/>
    <col min="11010" max="11010" width="40.7109375" style="408" bestFit="1" customWidth="1"/>
    <col min="11011" max="11011" width="16.42578125" style="408" customWidth="1"/>
    <col min="11012" max="11012" width="17" style="408" customWidth="1"/>
    <col min="11013" max="11013" width="15.42578125" style="408" customWidth="1"/>
    <col min="11014" max="11014" width="16.5703125" style="408" customWidth="1"/>
    <col min="11015" max="11264" width="9" style="408"/>
    <col min="11265" max="11265" width="8.85546875" style="408" bestFit="1" customWidth="1"/>
    <col min="11266" max="11266" width="40.7109375" style="408" bestFit="1" customWidth="1"/>
    <col min="11267" max="11267" width="16.42578125" style="408" customWidth="1"/>
    <col min="11268" max="11268" width="17" style="408" customWidth="1"/>
    <col min="11269" max="11269" width="15.42578125" style="408" customWidth="1"/>
    <col min="11270" max="11270" width="16.5703125" style="408" customWidth="1"/>
    <col min="11271" max="11520" width="9" style="408"/>
    <col min="11521" max="11521" width="8.85546875" style="408" bestFit="1" customWidth="1"/>
    <col min="11522" max="11522" width="40.7109375" style="408" bestFit="1" customWidth="1"/>
    <col min="11523" max="11523" width="16.42578125" style="408" customWidth="1"/>
    <col min="11524" max="11524" width="17" style="408" customWidth="1"/>
    <col min="11525" max="11525" width="15.42578125" style="408" customWidth="1"/>
    <col min="11526" max="11526" width="16.5703125" style="408" customWidth="1"/>
    <col min="11527" max="11776" width="9" style="408"/>
    <col min="11777" max="11777" width="8.85546875" style="408" bestFit="1" customWidth="1"/>
    <col min="11778" max="11778" width="40.7109375" style="408" bestFit="1" customWidth="1"/>
    <col min="11779" max="11779" width="16.42578125" style="408" customWidth="1"/>
    <col min="11780" max="11780" width="17" style="408" customWidth="1"/>
    <col min="11781" max="11781" width="15.42578125" style="408" customWidth="1"/>
    <col min="11782" max="11782" width="16.5703125" style="408" customWidth="1"/>
    <col min="11783" max="12032" width="9" style="408"/>
    <col min="12033" max="12033" width="8.85546875" style="408" bestFit="1" customWidth="1"/>
    <col min="12034" max="12034" width="40.7109375" style="408" bestFit="1" customWidth="1"/>
    <col min="12035" max="12035" width="16.42578125" style="408" customWidth="1"/>
    <col min="12036" max="12036" width="17" style="408" customWidth="1"/>
    <col min="12037" max="12037" width="15.42578125" style="408" customWidth="1"/>
    <col min="12038" max="12038" width="16.5703125" style="408" customWidth="1"/>
    <col min="12039" max="12288" width="9" style="408"/>
    <col min="12289" max="12289" width="8.85546875" style="408" bestFit="1" customWidth="1"/>
    <col min="12290" max="12290" width="40.7109375" style="408" bestFit="1" customWidth="1"/>
    <col min="12291" max="12291" width="16.42578125" style="408" customWidth="1"/>
    <col min="12292" max="12292" width="17" style="408" customWidth="1"/>
    <col min="12293" max="12293" width="15.42578125" style="408" customWidth="1"/>
    <col min="12294" max="12294" width="16.5703125" style="408" customWidth="1"/>
    <col min="12295" max="12544" width="9" style="408"/>
    <col min="12545" max="12545" width="8.85546875" style="408" bestFit="1" customWidth="1"/>
    <col min="12546" max="12546" width="40.7109375" style="408" bestFit="1" customWidth="1"/>
    <col min="12547" max="12547" width="16.42578125" style="408" customWidth="1"/>
    <col min="12548" max="12548" width="17" style="408" customWidth="1"/>
    <col min="12549" max="12549" width="15.42578125" style="408" customWidth="1"/>
    <col min="12550" max="12550" width="16.5703125" style="408" customWidth="1"/>
    <col min="12551" max="12800" width="9" style="408"/>
    <col min="12801" max="12801" width="8.85546875" style="408" bestFit="1" customWidth="1"/>
    <col min="12802" max="12802" width="40.7109375" style="408" bestFit="1" customWidth="1"/>
    <col min="12803" max="12803" width="16.42578125" style="408" customWidth="1"/>
    <col min="12804" max="12804" width="17" style="408" customWidth="1"/>
    <col min="12805" max="12805" width="15.42578125" style="408" customWidth="1"/>
    <col min="12806" max="12806" width="16.5703125" style="408" customWidth="1"/>
    <col min="12807" max="13056" width="9" style="408"/>
    <col min="13057" max="13057" width="8.85546875" style="408" bestFit="1" customWidth="1"/>
    <col min="13058" max="13058" width="40.7109375" style="408" bestFit="1" customWidth="1"/>
    <col min="13059" max="13059" width="16.42578125" style="408" customWidth="1"/>
    <col min="13060" max="13060" width="17" style="408" customWidth="1"/>
    <col min="13061" max="13061" width="15.42578125" style="408" customWidth="1"/>
    <col min="13062" max="13062" width="16.5703125" style="408" customWidth="1"/>
    <col min="13063" max="13312" width="9" style="408"/>
    <col min="13313" max="13313" width="8.85546875" style="408" bestFit="1" customWidth="1"/>
    <col min="13314" max="13314" width="40.7109375" style="408" bestFit="1" customWidth="1"/>
    <col min="13315" max="13315" width="16.42578125" style="408" customWidth="1"/>
    <col min="13316" max="13316" width="17" style="408" customWidth="1"/>
    <col min="13317" max="13317" width="15.42578125" style="408" customWidth="1"/>
    <col min="13318" max="13318" width="16.5703125" style="408" customWidth="1"/>
    <col min="13319" max="13568" width="9" style="408"/>
    <col min="13569" max="13569" width="8.85546875" style="408" bestFit="1" customWidth="1"/>
    <col min="13570" max="13570" width="40.7109375" style="408" bestFit="1" customWidth="1"/>
    <col min="13571" max="13571" width="16.42578125" style="408" customWidth="1"/>
    <col min="13572" max="13572" width="17" style="408" customWidth="1"/>
    <col min="13573" max="13573" width="15.42578125" style="408" customWidth="1"/>
    <col min="13574" max="13574" width="16.5703125" style="408" customWidth="1"/>
    <col min="13575" max="13824" width="9" style="408"/>
    <col min="13825" max="13825" width="8.85546875" style="408" bestFit="1" customWidth="1"/>
    <col min="13826" max="13826" width="40.7109375" style="408" bestFit="1" customWidth="1"/>
    <col min="13827" max="13827" width="16.42578125" style="408" customWidth="1"/>
    <col min="13828" max="13828" width="17" style="408" customWidth="1"/>
    <col min="13829" max="13829" width="15.42578125" style="408" customWidth="1"/>
    <col min="13830" max="13830" width="16.5703125" style="408" customWidth="1"/>
    <col min="13831" max="14080" width="9" style="408"/>
    <col min="14081" max="14081" width="8.85546875" style="408" bestFit="1" customWidth="1"/>
    <col min="14082" max="14082" width="40.7109375" style="408" bestFit="1" customWidth="1"/>
    <col min="14083" max="14083" width="16.42578125" style="408" customWidth="1"/>
    <col min="14084" max="14084" width="17" style="408" customWidth="1"/>
    <col min="14085" max="14085" width="15.42578125" style="408" customWidth="1"/>
    <col min="14086" max="14086" width="16.5703125" style="408" customWidth="1"/>
    <col min="14087" max="14336" width="9" style="408"/>
    <col min="14337" max="14337" width="8.85546875" style="408" bestFit="1" customWidth="1"/>
    <col min="14338" max="14338" width="40.7109375" style="408" bestFit="1" customWidth="1"/>
    <col min="14339" max="14339" width="16.42578125" style="408" customWidth="1"/>
    <col min="14340" max="14340" width="17" style="408" customWidth="1"/>
    <col min="14341" max="14341" width="15.42578125" style="408" customWidth="1"/>
    <col min="14342" max="14342" width="16.5703125" style="408" customWidth="1"/>
    <col min="14343" max="14592" width="9" style="408"/>
    <col min="14593" max="14593" width="8.85546875" style="408" bestFit="1" customWidth="1"/>
    <col min="14594" max="14594" width="40.7109375" style="408" bestFit="1" customWidth="1"/>
    <col min="14595" max="14595" width="16.42578125" style="408" customWidth="1"/>
    <col min="14596" max="14596" width="17" style="408" customWidth="1"/>
    <col min="14597" max="14597" width="15.42578125" style="408" customWidth="1"/>
    <col min="14598" max="14598" width="16.5703125" style="408" customWidth="1"/>
    <col min="14599" max="14848" width="9" style="408"/>
    <col min="14849" max="14849" width="8.85546875" style="408" bestFit="1" customWidth="1"/>
    <col min="14850" max="14850" width="40.7109375" style="408" bestFit="1" customWidth="1"/>
    <col min="14851" max="14851" width="16.42578125" style="408" customWidth="1"/>
    <col min="14852" max="14852" width="17" style="408" customWidth="1"/>
    <col min="14853" max="14853" width="15.42578125" style="408" customWidth="1"/>
    <col min="14854" max="14854" width="16.5703125" style="408" customWidth="1"/>
    <col min="14855" max="15104" width="9" style="408"/>
    <col min="15105" max="15105" width="8.85546875" style="408" bestFit="1" customWidth="1"/>
    <col min="15106" max="15106" width="40.7109375" style="408" bestFit="1" customWidth="1"/>
    <col min="15107" max="15107" width="16.42578125" style="408" customWidth="1"/>
    <col min="15108" max="15108" width="17" style="408" customWidth="1"/>
    <col min="15109" max="15109" width="15.42578125" style="408" customWidth="1"/>
    <col min="15110" max="15110" width="16.5703125" style="408" customWidth="1"/>
    <col min="15111" max="15360" width="9" style="408"/>
    <col min="15361" max="15361" width="8.85546875" style="408" bestFit="1" customWidth="1"/>
    <col min="15362" max="15362" width="40.7109375" style="408" bestFit="1" customWidth="1"/>
    <col min="15363" max="15363" width="16.42578125" style="408" customWidth="1"/>
    <col min="15364" max="15364" width="17" style="408" customWidth="1"/>
    <col min="15365" max="15365" width="15.42578125" style="408" customWidth="1"/>
    <col min="15366" max="15366" width="16.5703125" style="408" customWidth="1"/>
    <col min="15367" max="15616" width="9" style="408"/>
    <col min="15617" max="15617" width="8.85546875" style="408" bestFit="1" customWidth="1"/>
    <col min="15618" max="15618" width="40.7109375" style="408" bestFit="1" customWidth="1"/>
    <col min="15619" max="15619" width="16.42578125" style="408" customWidth="1"/>
    <col min="15620" max="15620" width="17" style="408" customWidth="1"/>
    <col min="15621" max="15621" width="15.42578125" style="408" customWidth="1"/>
    <col min="15622" max="15622" width="16.5703125" style="408" customWidth="1"/>
    <col min="15623" max="15872" width="9" style="408"/>
    <col min="15873" max="15873" width="8.85546875" style="408" bestFit="1" customWidth="1"/>
    <col min="15874" max="15874" width="40.7109375" style="408" bestFit="1" customWidth="1"/>
    <col min="15875" max="15875" width="16.42578125" style="408" customWidth="1"/>
    <col min="15876" max="15876" width="17" style="408" customWidth="1"/>
    <col min="15877" max="15877" width="15.42578125" style="408" customWidth="1"/>
    <col min="15878" max="15878" width="16.5703125" style="408" customWidth="1"/>
    <col min="15879" max="16128" width="9" style="408"/>
    <col min="16129" max="16129" width="8.85546875" style="408" bestFit="1" customWidth="1"/>
    <col min="16130" max="16130" width="40.7109375" style="408" bestFit="1" customWidth="1"/>
    <col min="16131" max="16131" width="16.42578125" style="408" customWidth="1"/>
    <col min="16132" max="16132" width="17" style="408" customWidth="1"/>
    <col min="16133" max="16133" width="15.42578125" style="408" customWidth="1"/>
    <col min="16134" max="16134" width="16.5703125" style="408" customWidth="1"/>
    <col min="16135" max="16384" width="9" style="408"/>
  </cols>
  <sheetData>
    <row r="1" spans="1:256" ht="26.25">
      <c r="A1" s="679" t="s">
        <v>0</v>
      </c>
      <c r="B1" s="679"/>
      <c r="C1" s="679"/>
      <c r="D1" s="679"/>
      <c r="E1" s="679"/>
      <c r="F1" s="679"/>
    </row>
    <row r="2" spans="1:256" ht="23.25">
      <c r="A2" s="680" t="s">
        <v>359</v>
      </c>
      <c r="B2" s="680"/>
      <c r="C2" s="680"/>
      <c r="D2" s="680"/>
      <c r="E2" s="680"/>
      <c r="F2" s="680"/>
    </row>
    <row r="3" spans="1:256" ht="21">
      <c r="E3" s="681" t="s">
        <v>1</v>
      </c>
      <c r="F3" s="681"/>
    </row>
    <row r="4" spans="1:256" ht="24.95" customHeight="1">
      <c r="A4" s="682" t="s">
        <v>2</v>
      </c>
      <c r="B4" s="682"/>
      <c r="C4" s="409" t="s">
        <v>3</v>
      </c>
      <c r="D4" s="409" t="s">
        <v>4</v>
      </c>
      <c r="E4" s="409" t="s">
        <v>5</v>
      </c>
      <c r="F4" s="409" t="s">
        <v>6</v>
      </c>
      <c r="G4" s="410"/>
      <c r="H4" s="410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  <c r="AW4" s="411"/>
      <c r="AX4" s="411"/>
      <c r="AY4" s="411"/>
      <c r="AZ4" s="411"/>
      <c r="BA4" s="411"/>
      <c r="BB4" s="411"/>
      <c r="BC4" s="411"/>
      <c r="BD4" s="411"/>
      <c r="BE4" s="411"/>
      <c r="BF4" s="411"/>
      <c r="BG4" s="411"/>
      <c r="BH4" s="411"/>
      <c r="BI4" s="411"/>
      <c r="BJ4" s="411"/>
      <c r="BK4" s="411"/>
      <c r="BL4" s="411"/>
      <c r="BM4" s="411"/>
      <c r="BN4" s="411"/>
      <c r="BO4" s="411"/>
      <c r="BP4" s="411"/>
      <c r="BQ4" s="411"/>
      <c r="BR4" s="411"/>
      <c r="BS4" s="411"/>
      <c r="BT4" s="411"/>
      <c r="BU4" s="411"/>
      <c r="BV4" s="411"/>
      <c r="BW4" s="411"/>
      <c r="BX4" s="411"/>
      <c r="BY4" s="411"/>
      <c r="BZ4" s="411"/>
      <c r="CA4" s="411"/>
      <c r="CB4" s="411"/>
      <c r="CC4" s="411"/>
      <c r="CD4" s="411"/>
      <c r="CE4" s="411"/>
      <c r="CF4" s="411"/>
      <c r="CG4" s="411"/>
      <c r="CH4" s="411"/>
      <c r="CI4" s="411"/>
      <c r="CJ4" s="411"/>
      <c r="CK4" s="411"/>
      <c r="CL4" s="411"/>
      <c r="CM4" s="411"/>
      <c r="CN4" s="411"/>
      <c r="CO4" s="411"/>
      <c r="CP4" s="411"/>
      <c r="CQ4" s="411"/>
      <c r="CR4" s="411"/>
      <c r="CS4" s="411"/>
      <c r="CT4" s="411"/>
      <c r="CU4" s="411"/>
      <c r="CV4" s="411"/>
      <c r="CW4" s="411"/>
      <c r="CX4" s="411"/>
      <c r="CY4" s="411"/>
      <c r="CZ4" s="411"/>
      <c r="DA4" s="411"/>
      <c r="DB4" s="411"/>
      <c r="DC4" s="411"/>
      <c r="DD4" s="411"/>
      <c r="DE4" s="411"/>
      <c r="DF4" s="411"/>
      <c r="DG4" s="411"/>
      <c r="DH4" s="411"/>
      <c r="DI4" s="411"/>
      <c r="DJ4" s="411"/>
      <c r="DK4" s="411"/>
      <c r="DL4" s="411"/>
      <c r="DM4" s="411"/>
      <c r="DN4" s="411"/>
      <c r="DO4" s="411"/>
      <c r="DP4" s="411"/>
      <c r="DQ4" s="411"/>
      <c r="DR4" s="411"/>
      <c r="DS4" s="411"/>
      <c r="DT4" s="411"/>
      <c r="DU4" s="411"/>
      <c r="DV4" s="411"/>
      <c r="DW4" s="411"/>
      <c r="DX4" s="411"/>
      <c r="DY4" s="411"/>
      <c r="DZ4" s="411"/>
      <c r="EA4" s="411"/>
      <c r="EB4" s="411"/>
      <c r="EC4" s="411"/>
      <c r="ED4" s="411"/>
      <c r="EE4" s="411"/>
      <c r="EF4" s="411"/>
      <c r="EG4" s="411"/>
      <c r="EH4" s="411"/>
      <c r="EI4" s="411"/>
      <c r="EJ4" s="411"/>
      <c r="EK4" s="411"/>
      <c r="EL4" s="411"/>
      <c r="EM4" s="411"/>
      <c r="EN4" s="411"/>
      <c r="EO4" s="411"/>
      <c r="EP4" s="411"/>
      <c r="EQ4" s="411"/>
      <c r="ER4" s="411"/>
      <c r="ES4" s="411"/>
      <c r="ET4" s="411"/>
      <c r="EU4" s="411"/>
      <c r="EV4" s="411"/>
      <c r="EW4" s="411"/>
      <c r="EX4" s="411"/>
      <c r="EY4" s="411"/>
      <c r="EZ4" s="411"/>
      <c r="FA4" s="411"/>
      <c r="FB4" s="411"/>
      <c r="FC4" s="411"/>
      <c r="FD4" s="411"/>
      <c r="FE4" s="411"/>
      <c r="FF4" s="411"/>
      <c r="FG4" s="411"/>
      <c r="FH4" s="411"/>
      <c r="FI4" s="411"/>
      <c r="FJ4" s="411"/>
      <c r="FK4" s="411"/>
      <c r="FL4" s="411"/>
      <c r="FM4" s="411"/>
      <c r="FN4" s="411"/>
      <c r="FO4" s="411"/>
      <c r="FP4" s="411"/>
      <c r="FQ4" s="411"/>
      <c r="FR4" s="411"/>
      <c r="FS4" s="411"/>
      <c r="FT4" s="411"/>
      <c r="FU4" s="411"/>
      <c r="FV4" s="411"/>
      <c r="FW4" s="411"/>
      <c r="FX4" s="411"/>
      <c r="FY4" s="411"/>
      <c r="FZ4" s="411"/>
      <c r="GA4" s="411"/>
      <c r="GB4" s="411"/>
      <c r="GC4" s="411"/>
      <c r="GD4" s="411"/>
      <c r="GE4" s="411"/>
      <c r="GF4" s="411"/>
      <c r="GG4" s="411"/>
      <c r="GH4" s="411"/>
      <c r="GI4" s="411"/>
      <c r="GJ4" s="411"/>
      <c r="GK4" s="411"/>
      <c r="GL4" s="411"/>
      <c r="GM4" s="411"/>
      <c r="GN4" s="411"/>
      <c r="GO4" s="411"/>
      <c r="GP4" s="411"/>
      <c r="GQ4" s="411"/>
      <c r="GR4" s="411"/>
      <c r="GS4" s="411"/>
      <c r="GT4" s="411"/>
      <c r="GU4" s="411"/>
      <c r="GV4" s="411"/>
      <c r="GW4" s="411"/>
      <c r="GX4" s="411"/>
      <c r="GY4" s="411"/>
      <c r="GZ4" s="411"/>
      <c r="HA4" s="411"/>
      <c r="HB4" s="411"/>
      <c r="HC4" s="411"/>
      <c r="HD4" s="411"/>
      <c r="HE4" s="411"/>
      <c r="HF4" s="411"/>
      <c r="HG4" s="411"/>
      <c r="HH4" s="411"/>
      <c r="HI4" s="411"/>
      <c r="HJ4" s="411"/>
      <c r="HK4" s="411"/>
      <c r="HL4" s="411"/>
      <c r="HM4" s="411"/>
      <c r="HN4" s="411"/>
      <c r="HO4" s="411"/>
      <c r="HP4" s="411"/>
      <c r="HQ4" s="411"/>
      <c r="HR4" s="411"/>
      <c r="HS4" s="411"/>
      <c r="HT4" s="411"/>
      <c r="HU4" s="411"/>
      <c r="HV4" s="411"/>
      <c r="HW4" s="411"/>
      <c r="HX4" s="411"/>
      <c r="HY4" s="411"/>
      <c r="HZ4" s="411"/>
      <c r="IA4" s="411"/>
      <c r="IB4" s="411"/>
      <c r="IC4" s="411"/>
      <c r="ID4" s="411"/>
      <c r="IE4" s="411"/>
      <c r="IF4" s="411"/>
      <c r="IG4" s="411"/>
      <c r="IH4" s="411"/>
      <c r="II4" s="411"/>
      <c r="IJ4" s="411"/>
      <c r="IK4" s="411"/>
      <c r="IL4" s="411"/>
      <c r="IM4" s="411"/>
      <c r="IN4" s="411"/>
      <c r="IO4" s="411"/>
      <c r="IP4" s="411"/>
      <c r="IQ4" s="411"/>
      <c r="IR4" s="411"/>
      <c r="IS4" s="411"/>
      <c r="IT4" s="411"/>
      <c r="IU4" s="411"/>
      <c r="IV4" s="411"/>
    </row>
    <row r="5" spans="1:256" ht="24.95" customHeight="1">
      <c r="A5" s="412" t="s">
        <v>7</v>
      </c>
      <c r="B5" s="413" t="s">
        <v>8</v>
      </c>
      <c r="C5" s="414">
        <f>+[1]table1!B2+'ตารางที่ 1'!C24+'ตารางที่ 1'!C25+'[1]NEW GFMIS (2)'!E165</f>
        <v>296036856.60999995</v>
      </c>
      <c r="D5" s="414">
        <f>+[1]table1!C2</f>
        <v>255284231.73000005</v>
      </c>
      <c r="E5" s="414">
        <f>+[1]table1!D2+'ตารางที่ 1'!C26</f>
        <v>39613483.874741249</v>
      </c>
      <c r="F5" s="415">
        <f t="shared" ref="F5:F12" si="0">SUM(C5:E5)</f>
        <v>590934572.21474123</v>
      </c>
    </row>
    <row r="6" spans="1:256" ht="24.95" customHeight="1">
      <c r="A6" s="416" t="s">
        <v>9</v>
      </c>
      <c r="B6" s="417" t="s">
        <v>10</v>
      </c>
      <c r="C6" s="418">
        <f>+[1]table1!B3</f>
        <v>2769169.01</v>
      </c>
      <c r="D6" s="418">
        <f>+[1]table1!C3</f>
        <v>15249508.26</v>
      </c>
      <c r="E6" s="418">
        <f>+[1]table1!D3</f>
        <v>0</v>
      </c>
      <c r="F6" s="419">
        <f t="shared" si="0"/>
        <v>18018677.27</v>
      </c>
    </row>
    <row r="7" spans="1:256" s="423" customFormat="1" ht="24.95" customHeight="1">
      <c r="A7" s="420" t="s">
        <v>11</v>
      </c>
      <c r="B7" s="421" t="s">
        <v>12</v>
      </c>
      <c r="C7" s="418">
        <f>+[1]table1!B4</f>
        <v>134604</v>
      </c>
      <c r="D7" s="418">
        <f>+[1]table1!C4</f>
        <v>118132.43</v>
      </c>
      <c r="E7" s="418">
        <f>+[1]table1!D4</f>
        <v>0</v>
      </c>
      <c r="F7" s="419">
        <f t="shared" si="0"/>
        <v>252736.43</v>
      </c>
      <c r="G7" s="422"/>
      <c r="H7" s="422"/>
    </row>
    <row r="8" spans="1:256" ht="24.95" customHeight="1">
      <c r="A8" s="416" t="s">
        <v>13</v>
      </c>
      <c r="B8" s="417" t="s">
        <v>14</v>
      </c>
      <c r="C8" s="424">
        <f>+[1]รายงานต้นทุนตามแหล่งเงิน!H19</f>
        <v>5326098.83</v>
      </c>
      <c r="D8" s="424">
        <f>+[1]รายงานต้นทุนตามแหล่งเงิน!I19</f>
        <v>790222384.4000001</v>
      </c>
      <c r="E8" s="424">
        <f>+[1]รายงานต้นทุนตามแหล่งเงิน!J19</f>
        <v>0</v>
      </c>
      <c r="F8" s="425">
        <f t="shared" si="0"/>
        <v>795548483.23000014</v>
      </c>
    </row>
    <row r="9" spans="1:256" ht="24.95" customHeight="1">
      <c r="A9" s="416" t="s">
        <v>15</v>
      </c>
      <c r="B9" s="417" t="s">
        <v>16</v>
      </c>
      <c r="C9" s="426">
        <f>+[1]รายงานต้นทุนตามแหล่งเงิน!H25</f>
        <v>2007140.02</v>
      </c>
      <c r="D9" s="426">
        <f>+[1]รายงานต้นทุนตามแหล่งเงิน!I25</f>
        <v>39015207.259999998</v>
      </c>
      <c r="E9" s="426">
        <f>+[1]รายงานต้นทุนตามแหล่งเงิน!J25</f>
        <v>0</v>
      </c>
      <c r="F9" s="425">
        <f t="shared" si="0"/>
        <v>41022347.280000001</v>
      </c>
    </row>
    <row r="10" spans="1:256" ht="24.95" customHeight="1">
      <c r="A10" s="416" t="s">
        <v>17</v>
      </c>
      <c r="B10" s="417" t="s">
        <v>18</v>
      </c>
      <c r="C10" s="426">
        <f>+[1]รายงานต้นทุนตามแหล่งเงิน!H22</f>
        <v>275592.71999999997</v>
      </c>
      <c r="D10" s="426">
        <f>+[1]รายงานต้นทุนตามแหล่งเงิน!I22</f>
        <v>85384476.140000001</v>
      </c>
      <c r="E10" s="426">
        <f>+[1]รายงานต้นทุนตามแหล่งเงิน!J22</f>
        <v>0</v>
      </c>
      <c r="F10" s="425">
        <f t="shared" si="0"/>
        <v>85660068.859999999</v>
      </c>
    </row>
    <row r="11" spans="1:256" ht="24.95" customHeight="1">
      <c r="A11" s="416" t="s">
        <v>19</v>
      </c>
      <c r="B11" s="417" t="s">
        <v>20</v>
      </c>
      <c r="C11" s="424">
        <f>+[1]table1!B6+[1]table1!B9</f>
        <v>26710996.839999996</v>
      </c>
      <c r="D11" s="424">
        <f>+[1]table1!C6+[1]table1!C9</f>
        <v>148970473.28999999</v>
      </c>
      <c r="E11" s="424">
        <f>+[1]table1!D6+[1]table1!D9</f>
        <v>0</v>
      </c>
      <c r="F11" s="425">
        <f t="shared" si="0"/>
        <v>175681470.13</v>
      </c>
    </row>
    <row r="12" spans="1:256" ht="24.95" customHeight="1">
      <c r="A12" s="416" t="s">
        <v>21</v>
      </c>
      <c r="B12" s="417" t="s">
        <v>22</v>
      </c>
      <c r="C12" s="424">
        <f>+[1]table1!B8</f>
        <v>0</v>
      </c>
      <c r="D12" s="424">
        <f>+[1]table1!C8</f>
        <v>249447281.63</v>
      </c>
      <c r="E12" s="424">
        <f>+[1]table1!D8</f>
        <v>0</v>
      </c>
      <c r="F12" s="425">
        <f t="shared" si="0"/>
        <v>249447281.63</v>
      </c>
    </row>
    <row r="13" spans="1:256" ht="24.95" customHeight="1">
      <c r="A13" s="416" t="s">
        <v>23</v>
      </c>
      <c r="B13" s="417" t="s">
        <v>24</v>
      </c>
      <c r="C13" s="426">
        <v>0</v>
      </c>
      <c r="D13" s="426">
        <v>0</v>
      </c>
      <c r="E13" s="426">
        <v>0</v>
      </c>
      <c r="F13" s="425">
        <f>SUM(C13:E13)</f>
        <v>0</v>
      </c>
    </row>
    <row r="14" spans="1:256" ht="24.95" customHeight="1">
      <c r="A14" s="416" t="s">
        <v>25</v>
      </c>
      <c r="B14" s="417" t="s">
        <v>26</v>
      </c>
      <c r="C14" s="426">
        <f>+[1]table1!B7</f>
        <v>0</v>
      </c>
      <c r="D14" s="426">
        <f>+[1]table1!C7</f>
        <v>15033250</v>
      </c>
      <c r="E14" s="426">
        <f>+[1]table1!D7</f>
        <v>3292750</v>
      </c>
      <c r="F14" s="425">
        <f>SUM(C14:E14)</f>
        <v>18326000</v>
      </c>
    </row>
    <row r="15" spans="1:256" ht="24.95" customHeight="1">
      <c r="A15" s="416" t="s">
        <v>27</v>
      </c>
      <c r="B15" s="417" t="s">
        <v>28</v>
      </c>
      <c r="C15" s="426">
        <v>0</v>
      </c>
      <c r="D15" s="426">
        <v>0</v>
      </c>
      <c r="E15" s="426">
        <v>0</v>
      </c>
      <c r="F15" s="425">
        <f>SUM(C15:E15)</f>
        <v>0</v>
      </c>
    </row>
    <row r="16" spans="1:256" ht="24.95" customHeight="1">
      <c r="A16" s="427" t="s">
        <v>29</v>
      </c>
      <c r="B16" s="428" t="s">
        <v>30</v>
      </c>
      <c r="C16" s="429">
        <f>+[1]table1!B10+[1]table1!B11</f>
        <v>0</v>
      </c>
      <c r="D16" s="429">
        <f>+[1]table1!C10+[1]table1!C11</f>
        <v>8116509.0000000009</v>
      </c>
      <c r="E16" s="429">
        <f>+[1]table1!D10+[1]table1!D11</f>
        <v>0</v>
      </c>
      <c r="F16" s="430">
        <f>SUM(C16:E16)</f>
        <v>8116509.0000000009</v>
      </c>
    </row>
    <row r="17" spans="1:8" ht="24.95" customHeight="1" thickBot="1">
      <c r="A17" s="683" t="s">
        <v>31</v>
      </c>
      <c r="B17" s="683"/>
      <c r="C17" s="431">
        <f>SUM(C5:C16)</f>
        <v>333260458.02999991</v>
      </c>
      <c r="D17" s="431">
        <f>SUM(D5:D16)</f>
        <v>1606841454.1400003</v>
      </c>
      <c r="E17" s="431">
        <f>SUM(E5:E16)</f>
        <v>42906233.874741249</v>
      </c>
      <c r="F17" s="432">
        <f>SUM(F5:F16)</f>
        <v>1983008146.0447412</v>
      </c>
      <c r="G17" s="433"/>
      <c r="H17" s="433"/>
    </row>
    <row r="18" spans="1:8" ht="24.95" customHeight="1" thickTop="1">
      <c r="C18" s="434"/>
      <c r="D18" s="434"/>
      <c r="E18" s="434"/>
      <c r="F18" s="434"/>
      <c r="G18" s="433"/>
      <c r="H18" s="433"/>
    </row>
    <row r="19" spans="1:8" ht="21">
      <c r="G19" s="408"/>
      <c r="H19" s="433"/>
    </row>
    <row r="20" spans="1:8" ht="21">
      <c r="A20" s="678" t="s">
        <v>32</v>
      </c>
      <c r="B20" s="678"/>
      <c r="C20" s="678"/>
      <c r="D20" s="678"/>
      <c r="E20" s="678"/>
      <c r="F20" s="435"/>
      <c r="G20" s="408"/>
      <c r="H20" s="433"/>
    </row>
    <row r="21" spans="1:8" ht="21"/>
    <row r="22" spans="1:8" ht="21">
      <c r="B22" s="408" t="s">
        <v>33</v>
      </c>
      <c r="C22" s="436"/>
      <c r="D22" s="436">
        <f>+'[1]NEW GFMIS'!E8344</f>
        <v>3672331221.6700001</v>
      </c>
    </row>
    <row r="23" spans="1:8" ht="21">
      <c r="B23" s="408" t="s">
        <v>360</v>
      </c>
      <c r="C23" s="436"/>
      <c r="D23" s="436"/>
    </row>
    <row r="24" spans="1:8" ht="21">
      <c r="B24" s="408" t="s">
        <v>34</v>
      </c>
      <c r="C24" s="436">
        <v>264133869.23999998</v>
      </c>
      <c r="D24" s="436"/>
    </row>
    <row r="25" spans="1:8" ht="21">
      <c r="B25" s="408" t="s">
        <v>35</v>
      </c>
      <c r="C25" s="436">
        <v>4934812.2</v>
      </c>
      <c r="D25" s="436"/>
    </row>
    <row r="26" spans="1:8" ht="23.25">
      <c r="B26" s="408" t="s">
        <v>36</v>
      </c>
      <c r="C26" s="437">
        <v>37219984.624741249</v>
      </c>
      <c r="D26" s="436">
        <f>SUM(C24:C26)</f>
        <v>306288666.06474125</v>
      </c>
      <c r="E26" s="434"/>
      <c r="F26" s="434"/>
    </row>
    <row r="27" spans="1:8" ht="21">
      <c r="B27" s="438" t="s">
        <v>37</v>
      </c>
      <c r="C27" s="436"/>
      <c r="D27" s="436"/>
    </row>
    <row r="28" spans="1:8" s="439" customFormat="1" ht="21">
      <c r="B28" s="440" t="s">
        <v>38</v>
      </c>
      <c r="C28" s="441">
        <v>253533.6</v>
      </c>
      <c r="D28" s="442"/>
      <c r="G28" s="443"/>
      <c r="H28" s="443"/>
    </row>
    <row r="29" spans="1:8" s="439" customFormat="1" ht="21">
      <c r="B29" s="440" t="s">
        <v>39</v>
      </c>
      <c r="C29" s="441">
        <v>101026</v>
      </c>
      <c r="D29" s="442"/>
      <c r="G29" s="443"/>
      <c r="H29" s="443"/>
    </row>
    <row r="30" spans="1:8" s="439" customFormat="1" ht="42">
      <c r="B30" s="440" t="s">
        <v>40</v>
      </c>
      <c r="C30" s="441">
        <v>1950796.75</v>
      </c>
      <c r="D30" s="442"/>
      <c r="G30" s="443"/>
      <c r="H30" s="443"/>
    </row>
    <row r="31" spans="1:8" s="439" customFormat="1" ht="42">
      <c r="B31" s="440" t="s">
        <v>41</v>
      </c>
      <c r="C31" s="441">
        <v>21426.38</v>
      </c>
      <c r="D31" s="442"/>
      <c r="G31" s="443"/>
      <c r="H31" s="443"/>
    </row>
    <row r="32" spans="1:8" s="439" customFormat="1" ht="42">
      <c r="B32" s="440" t="s">
        <v>42</v>
      </c>
      <c r="C32" s="441">
        <v>130751.88</v>
      </c>
      <c r="D32" s="442"/>
      <c r="G32" s="443"/>
      <c r="H32" s="443"/>
    </row>
    <row r="33" spans="2:8" s="439" customFormat="1" ht="42">
      <c r="B33" s="440" t="s">
        <v>43</v>
      </c>
      <c r="C33" s="441">
        <v>227110.99000000002</v>
      </c>
      <c r="D33" s="442"/>
      <c r="G33" s="443"/>
      <c r="H33" s="443"/>
    </row>
    <row r="34" spans="2:8" ht="63">
      <c r="B34" s="440" t="s">
        <v>44</v>
      </c>
      <c r="C34" s="441">
        <v>1003539205.0399998</v>
      </c>
    </row>
    <row r="35" spans="2:8" ht="42">
      <c r="B35" s="440" t="s">
        <v>45</v>
      </c>
      <c r="C35" s="441">
        <v>326515.81</v>
      </c>
      <c r="E35" s="444"/>
    </row>
    <row r="36" spans="2:8" ht="23.25">
      <c r="B36" s="440" t="s">
        <v>46</v>
      </c>
      <c r="C36" s="445">
        <v>989061375.24000001</v>
      </c>
      <c r="D36" s="446">
        <f>C28+C29+C30+C31+C32+C33+C34+C35+C36+C37+C38</f>
        <v>1995611741.6899998</v>
      </c>
    </row>
    <row r="37" spans="2:8" ht="24.95" customHeight="1">
      <c r="B37" s="440"/>
      <c r="C37" s="447"/>
      <c r="D37" s="448">
        <f>D22+D26-D36</f>
        <v>1983008146.0447414</v>
      </c>
    </row>
    <row r="38" spans="2:8" ht="24.95" customHeight="1">
      <c r="C38" s="449"/>
    </row>
    <row r="39" spans="2:8" ht="24.95" customHeight="1">
      <c r="F39" s="450"/>
    </row>
    <row r="40" spans="2:8" ht="24.95" customHeight="1">
      <c r="D40" s="435">
        <f>+D37-F17</f>
        <v>0</v>
      </c>
    </row>
  </sheetData>
  <mergeCells count="6">
    <mergeCell ref="A20:E20"/>
    <mergeCell ref="A1:F1"/>
    <mergeCell ref="A2:F2"/>
    <mergeCell ref="E3:F3"/>
    <mergeCell ref="A4:B4"/>
    <mergeCell ref="A17:B17"/>
  </mergeCells>
  <pageMargins left="0.37" right="0.25" top="0.74803149606299213" bottom="0.74803149606299213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3D14-39C5-45C2-AC1D-11EF754EA6C0}">
  <sheetPr>
    <pageSetUpPr fitToPage="1"/>
  </sheetPr>
  <dimension ref="A2:AC129"/>
  <sheetViews>
    <sheetView topLeftCell="R1" zoomScaleNormal="100" workbookViewId="0">
      <pane ySplit="8" topLeftCell="A87" activePane="bottomLeft" state="frozen"/>
      <selection pane="bottomLeft" activeCell="M8" sqref="M8"/>
    </sheetView>
  </sheetViews>
  <sheetFormatPr defaultRowHeight="21"/>
  <cols>
    <col min="1" max="1" width="4.42578125" style="115" customWidth="1"/>
    <col min="2" max="2" width="45.5703125" style="3" customWidth="1"/>
    <col min="3" max="3" width="17.7109375" style="115" hidden="1" customWidth="1"/>
    <col min="4" max="4" width="19.7109375" style="115" hidden="1" customWidth="1"/>
    <col min="5" max="5" width="18.42578125" style="115" hidden="1" customWidth="1"/>
    <col min="6" max="6" width="17.42578125" style="115" hidden="1" customWidth="1"/>
    <col min="7" max="7" width="17.28515625" style="115" hidden="1" customWidth="1"/>
    <col min="8" max="9" width="9.85546875" style="115" hidden="1" customWidth="1"/>
    <col min="10" max="10" width="14" style="115" hidden="1" customWidth="1"/>
    <col min="11" max="11" width="18.140625" style="115" customWidth="1"/>
    <col min="12" max="12" width="20.28515625" style="115" customWidth="1"/>
    <col min="13" max="13" width="17.42578125" style="115" customWidth="1"/>
    <col min="14" max="14" width="17.85546875" style="115" customWidth="1"/>
    <col min="15" max="15" width="19.28515625" style="115" customWidth="1"/>
    <col min="16" max="16" width="12" style="67" customWidth="1"/>
    <col min="17" max="17" width="23.140625" style="115" customWidth="1"/>
    <col min="18" max="18" width="13.42578125" style="115" customWidth="1"/>
    <col min="19" max="19" width="18.85546875" style="115" customWidth="1"/>
    <col min="20" max="20" width="20.85546875" style="115" customWidth="1"/>
    <col min="21" max="22" width="17.7109375" style="115" customWidth="1"/>
    <col min="23" max="23" width="19.5703125" style="115" bestFit="1" customWidth="1"/>
    <col min="24" max="24" width="13.42578125" style="531" customWidth="1"/>
    <col min="25" max="25" width="17.85546875" style="115" bestFit="1" customWidth="1"/>
    <col min="26" max="26" width="13.42578125" style="115" customWidth="1"/>
    <col min="27" max="27" width="11.140625" style="115" hidden="1" customWidth="1"/>
    <col min="28" max="28" width="8.85546875" style="115" hidden="1" customWidth="1"/>
    <col min="29" max="29" width="14.42578125" style="115" customWidth="1"/>
    <col min="30" max="256" width="9.140625" style="115"/>
    <col min="257" max="257" width="4.42578125" style="115" customWidth="1"/>
    <col min="258" max="258" width="50.28515625" style="115" customWidth="1"/>
    <col min="259" max="266" width="0" style="115" hidden="1" customWidth="1"/>
    <col min="267" max="267" width="15.85546875" style="115" customWidth="1"/>
    <col min="268" max="268" width="18.7109375" style="115" customWidth="1"/>
    <col min="269" max="269" width="15.85546875" style="115" customWidth="1"/>
    <col min="270" max="270" width="16" style="115" customWidth="1"/>
    <col min="271" max="271" width="17.7109375" style="115" customWidth="1"/>
    <col min="272" max="272" width="12" style="115" customWidth="1"/>
    <col min="273" max="273" width="14" style="115" customWidth="1"/>
    <col min="274" max="274" width="13.42578125" style="115" customWidth="1"/>
    <col min="275" max="275" width="16.42578125" style="115" customWidth="1"/>
    <col min="276" max="279" width="17.7109375" style="115" customWidth="1"/>
    <col min="280" max="282" width="13.42578125" style="115" customWidth="1"/>
    <col min="283" max="283" width="11.140625" style="115" customWidth="1"/>
    <col min="284" max="284" width="8.85546875" style="115" customWidth="1"/>
    <col min="285" max="285" width="14.42578125" style="115" customWidth="1"/>
    <col min="286" max="512" width="9.140625" style="115"/>
    <col min="513" max="513" width="4.42578125" style="115" customWidth="1"/>
    <col min="514" max="514" width="50.28515625" style="115" customWidth="1"/>
    <col min="515" max="522" width="0" style="115" hidden="1" customWidth="1"/>
    <col min="523" max="523" width="15.85546875" style="115" customWidth="1"/>
    <col min="524" max="524" width="18.7109375" style="115" customWidth="1"/>
    <col min="525" max="525" width="15.85546875" style="115" customWidth="1"/>
    <col min="526" max="526" width="16" style="115" customWidth="1"/>
    <col min="527" max="527" width="17.7109375" style="115" customWidth="1"/>
    <col min="528" max="528" width="12" style="115" customWidth="1"/>
    <col min="529" max="529" width="14" style="115" customWidth="1"/>
    <col min="530" max="530" width="13.42578125" style="115" customWidth="1"/>
    <col min="531" max="531" width="16.42578125" style="115" customWidth="1"/>
    <col min="532" max="535" width="17.7109375" style="115" customWidth="1"/>
    <col min="536" max="538" width="13.42578125" style="115" customWidth="1"/>
    <col min="539" max="539" width="11.140625" style="115" customWidth="1"/>
    <col min="540" max="540" width="8.85546875" style="115" customWidth="1"/>
    <col min="541" max="541" width="14.42578125" style="115" customWidth="1"/>
    <col min="542" max="768" width="9.140625" style="115"/>
    <col min="769" max="769" width="4.42578125" style="115" customWidth="1"/>
    <col min="770" max="770" width="50.28515625" style="115" customWidth="1"/>
    <col min="771" max="778" width="0" style="115" hidden="1" customWidth="1"/>
    <col min="779" max="779" width="15.85546875" style="115" customWidth="1"/>
    <col min="780" max="780" width="18.7109375" style="115" customWidth="1"/>
    <col min="781" max="781" width="15.85546875" style="115" customWidth="1"/>
    <col min="782" max="782" width="16" style="115" customWidth="1"/>
    <col min="783" max="783" width="17.7109375" style="115" customWidth="1"/>
    <col min="784" max="784" width="12" style="115" customWidth="1"/>
    <col min="785" max="785" width="14" style="115" customWidth="1"/>
    <col min="786" max="786" width="13.42578125" style="115" customWidth="1"/>
    <col min="787" max="787" width="16.42578125" style="115" customWidth="1"/>
    <col min="788" max="791" width="17.7109375" style="115" customWidth="1"/>
    <col min="792" max="794" width="13.42578125" style="115" customWidth="1"/>
    <col min="795" max="795" width="11.140625" style="115" customWidth="1"/>
    <col min="796" max="796" width="8.85546875" style="115" customWidth="1"/>
    <col min="797" max="797" width="14.42578125" style="115" customWidth="1"/>
    <col min="798" max="1024" width="9.140625" style="115"/>
    <col min="1025" max="1025" width="4.42578125" style="115" customWidth="1"/>
    <col min="1026" max="1026" width="50.28515625" style="115" customWidth="1"/>
    <col min="1027" max="1034" width="0" style="115" hidden="1" customWidth="1"/>
    <col min="1035" max="1035" width="15.85546875" style="115" customWidth="1"/>
    <col min="1036" max="1036" width="18.7109375" style="115" customWidth="1"/>
    <col min="1037" max="1037" width="15.85546875" style="115" customWidth="1"/>
    <col min="1038" max="1038" width="16" style="115" customWidth="1"/>
    <col min="1039" max="1039" width="17.7109375" style="115" customWidth="1"/>
    <col min="1040" max="1040" width="12" style="115" customWidth="1"/>
    <col min="1041" max="1041" width="14" style="115" customWidth="1"/>
    <col min="1042" max="1042" width="13.42578125" style="115" customWidth="1"/>
    <col min="1043" max="1043" width="16.42578125" style="115" customWidth="1"/>
    <col min="1044" max="1047" width="17.7109375" style="115" customWidth="1"/>
    <col min="1048" max="1050" width="13.42578125" style="115" customWidth="1"/>
    <col min="1051" max="1051" width="11.140625" style="115" customWidth="1"/>
    <col min="1052" max="1052" width="8.85546875" style="115" customWidth="1"/>
    <col min="1053" max="1053" width="14.42578125" style="115" customWidth="1"/>
    <col min="1054" max="1280" width="9.140625" style="115"/>
    <col min="1281" max="1281" width="4.42578125" style="115" customWidth="1"/>
    <col min="1282" max="1282" width="50.28515625" style="115" customWidth="1"/>
    <col min="1283" max="1290" width="0" style="115" hidden="1" customWidth="1"/>
    <col min="1291" max="1291" width="15.85546875" style="115" customWidth="1"/>
    <col min="1292" max="1292" width="18.7109375" style="115" customWidth="1"/>
    <col min="1293" max="1293" width="15.85546875" style="115" customWidth="1"/>
    <col min="1294" max="1294" width="16" style="115" customWidth="1"/>
    <col min="1295" max="1295" width="17.7109375" style="115" customWidth="1"/>
    <col min="1296" max="1296" width="12" style="115" customWidth="1"/>
    <col min="1297" max="1297" width="14" style="115" customWidth="1"/>
    <col min="1298" max="1298" width="13.42578125" style="115" customWidth="1"/>
    <col min="1299" max="1299" width="16.42578125" style="115" customWidth="1"/>
    <col min="1300" max="1303" width="17.7109375" style="115" customWidth="1"/>
    <col min="1304" max="1306" width="13.42578125" style="115" customWidth="1"/>
    <col min="1307" max="1307" width="11.140625" style="115" customWidth="1"/>
    <col min="1308" max="1308" width="8.85546875" style="115" customWidth="1"/>
    <col min="1309" max="1309" width="14.42578125" style="115" customWidth="1"/>
    <col min="1310" max="1536" width="9.140625" style="115"/>
    <col min="1537" max="1537" width="4.42578125" style="115" customWidth="1"/>
    <col min="1538" max="1538" width="50.28515625" style="115" customWidth="1"/>
    <col min="1539" max="1546" width="0" style="115" hidden="1" customWidth="1"/>
    <col min="1547" max="1547" width="15.85546875" style="115" customWidth="1"/>
    <col min="1548" max="1548" width="18.7109375" style="115" customWidth="1"/>
    <col min="1549" max="1549" width="15.85546875" style="115" customWidth="1"/>
    <col min="1550" max="1550" width="16" style="115" customWidth="1"/>
    <col min="1551" max="1551" width="17.7109375" style="115" customWidth="1"/>
    <col min="1552" max="1552" width="12" style="115" customWidth="1"/>
    <col min="1553" max="1553" width="14" style="115" customWidth="1"/>
    <col min="1554" max="1554" width="13.42578125" style="115" customWidth="1"/>
    <col min="1555" max="1555" width="16.42578125" style="115" customWidth="1"/>
    <col min="1556" max="1559" width="17.7109375" style="115" customWidth="1"/>
    <col min="1560" max="1562" width="13.42578125" style="115" customWidth="1"/>
    <col min="1563" max="1563" width="11.140625" style="115" customWidth="1"/>
    <col min="1564" max="1564" width="8.85546875" style="115" customWidth="1"/>
    <col min="1565" max="1565" width="14.42578125" style="115" customWidth="1"/>
    <col min="1566" max="1792" width="9.140625" style="115"/>
    <col min="1793" max="1793" width="4.42578125" style="115" customWidth="1"/>
    <col min="1794" max="1794" width="50.28515625" style="115" customWidth="1"/>
    <col min="1795" max="1802" width="0" style="115" hidden="1" customWidth="1"/>
    <col min="1803" max="1803" width="15.85546875" style="115" customWidth="1"/>
    <col min="1804" max="1804" width="18.7109375" style="115" customWidth="1"/>
    <col min="1805" max="1805" width="15.85546875" style="115" customWidth="1"/>
    <col min="1806" max="1806" width="16" style="115" customWidth="1"/>
    <col min="1807" max="1807" width="17.7109375" style="115" customWidth="1"/>
    <col min="1808" max="1808" width="12" style="115" customWidth="1"/>
    <col min="1809" max="1809" width="14" style="115" customWidth="1"/>
    <col min="1810" max="1810" width="13.42578125" style="115" customWidth="1"/>
    <col min="1811" max="1811" width="16.42578125" style="115" customWidth="1"/>
    <col min="1812" max="1815" width="17.7109375" style="115" customWidth="1"/>
    <col min="1816" max="1818" width="13.42578125" style="115" customWidth="1"/>
    <col min="1819" max="1819" width="11.140625" style="115" customWidth="1"/>
    <col min="1820" max="1820" width="8.85546875" style="115" customWidth="1"/>
    <col min="1821" max="1821" width="14.42578125" style="115" customWidth="1"/>
    <col min="1822" max="2048" width="9.140625" style="115"/>
    <col min="2049" max="2049" width="4.42578125" style="115" customWidth="1"/>
    <col min="2050" max="2050" width="50.28515625" style="115" customWidth="1"/>
    <col min="2051" max="2058" width="0" style="115" hidden="1" customWidth="1"/>
    <col min="2059" max="2059" width="15.85546875" style="115" customWidth="1"/>
    <col min="2060" max="2060" width="18.7109375" style="115" customWidth="1"/>
    <col min="2061" max="2061" width="15.85546875" style="115" customWidth="1"/>
    <col min="2062" max="2062" width="16" style="115" customWidth="1"/>
    <col min="2063" max="2063" width="17.7109375" style="115" customWidth="1"/>
    <col min="2064" max="2064" width="12" style="115" customWidth="1"/>
    <col min="2065" max="2065" width="14" style="115" customWidth="1"/>
    <col min="2066" max="2066" width="13.42578125" style="115" customWidth="1"/>
    <col min="2067" max="2067" width="16.42578125" style="115" customWidth="1"/>
    <col min="2068" max="2071" width="17.7109375" style="115" customWidth="1"/>
    <col min="2072" max="2074" width="13.42578125" style="115" customWidth="1"/>
    <col min="2075" max="2075" width="11.140625" style="115" customWidth="1"/>
    <col min="2076" max="2076" width="8.85546875" style="115" customWidth="1"/>
    <col min="2077" max="2077" width="14.42578125" style="115" customWidth="1"/>
    <col min="2078" max="2304" width="9.140625" style="115"/>
    <col min="2305" max="2305" width="4.42578125" style="115" customWidth="1"/>
    <col min="2306" max="2306" width="50.28515625" style="115" customWidth="1"/>
    <col min="2307" max="2314" width="0" style="115" hidden="1" customWidth="1"/>
    <col min="2315" max="2315" width="15.85546875" style="115" customWidth="1"/>
    <col min="2316" max="2316" width="18.7109375" style="115" customWidth="1"/>
    <col min="2317" max="2317" width="15.85546875" style="115" customWidth="1"/>
    <col min="2318" max="2318" width="16" style="115" customWidth="1"/>
    <col min="2319" max="2319" width="17.7109375" style="115" customWidth="1"/>
    <col min="2320" max="2320" width="12" style="115" customWidth="1"/>
    <col min="2321" max="2321" width="14" style="115" customWidth="1"/>
    <col min="2322" max="2322" width="13.42578125" style="115" customWidth="1"/>
    <col min="2323" max="2323" width="16.42578125" style="115" customWidth="1"/>
    <col min="2324" max="2327" width="17.7109375" style="115" customWidth="1"/>
    <col min="2328" max="2330" width="13.42578125" style="115" customWidth="1"/>
    <col min="2331" max="2331" width="11.140625" style="115" customWidth="1"/>
    <col min="2332" max="2332" width="8.85546875" style="115" customWidth="1"/>
    <col min="2333" max="2333" width="14.42578125" style="115" customWidth="1"/>
    <col min="2334" max="2560" width="9.140625" style="115"/>
    <col min="2561" max="2561" width="4.42578125" style="115" customWidth="1"/>
    <col min="2562" max="2562" width="50.28515625" style="115" customWidth="1"/>
    <col min="2563" max="2570" width="0" style="115" hidden="1" customWidth="1"/>
    <col min="2571" max="2571" width="15.85546875" style="115" customWidth="1"/>
    <col min="2572" max="2572" width="18.7109375" style="115" customWidth="1"/>
    <col min="2573" max="2573" width="15.85546875" style="115" customWidth="1"/>
    <col min="2574" max="2574" width="16" style="115" customWidth="1"/>
    <col min="2575" max="2575" width="17.7109375" style="115" customWidth="1"/>
    <col min="2576" max="2576" width="12" style="115" customWidth="1"/>
    <col min="2577" max="2577" width="14" style="115" customWidth="1"/>
    <col min="2578" max="2578" width="13.42578125" style="115" customWidth="1"/>
    <col min="2579" max="2579" width="16.42578125" style="115" customWidth="1"/>
    <col min="2580" max="2583" width="17.7109375" style="115" customWidth="1"/>
    <col min="2584" max="2586" width="13.42578125" style="115" customWidth="1"/>
    <col min="2587" max="2587" width="11.140625" style="115" customWidth="1"/>
    <col min="2588" max="2588" width="8.85546875" style="115" customWidth="1"/>
    <col min="2589" max="2589" width="14.42578125" style="115" customWidth="1"/>
    <col min="2590" max="2816" width="9.140625" style="115"/>
    <col min="2817" max="2817" width="4.42578125" style="115" customWidth="1"/>
    <col min="2818" max="2818" width="50.28515625" style="115" customWidth="1"/>
    <col min="2819" max="2826" width="0" style="115" hidden="1" customWidth="1"/>
    <col min="2827" max="2827" width="15.85546875" style="115" customWidth="1"/>
    <col min="2828" max="2828" width="18.7109375" style="115" customWidth="1"/>
    <col min="2829" max="2829" width="15.85546875" style="115" customWidth="1"/>
    <col min="2830" max="2830" width="16" style="115" customWidth="1"/>
    <col min="2831" max="2831" width="17.7109375" style="115" customWidth="1"/>
    <col min="2832" max="2832" width="12" style="115" customWidth="1"/>
    <col min="2833" max="2833" width="14" style="115" customWidth="1"/>
    <col min="2834" max="2834" width="13.42578125" style="115" customWidth="1"/>
    <col min="2835" max="2835" width="16.42578125" style="115" customWidth="1"/>
    <col min="2836" max="2839" width="17.7109375" style="115" customWidth="1"/>
    <col min="2840" max="2842" width="13.42578125" style="115" customWidth="1"/>
    <col min="2843" max="2843" width="11.140625" style="115" customWidth="1"/>
    <col min="2844" max="2844" width="8.85546875" style="115" customWidth="1"/>
    <col min="2845" max="2845" width="14.42578125" style="115" customWidth="1"/>
    <col min="2846" max="3072" width="9.140625" style="115"/>
    <col min="3073" max="3073" width="4.42578125" style="115" customWidth="1"/>
    <col min="3074" max="3074" width="50.28515625" style="115" customWidth="1"/>
    <col min="3075" max="3082" width="0" style="115" hidden="1" customWidth="1"/>
    <col min="3083" max="3083" width="15.85546875" style="115" customWidth="1"/>
    <col min="3084" max="3084" width="18.7109375" style="115" customWidth="1"/>
    <col min="3085" max="3085" width="15.85546875" style="115" customWidth="1"/>
    <col min="3086" max="3086" width="16" style="115" customWidth="1"/>
    <col min="3087" max="3087" width="17.7109375" style="115" customWidth="1"/>
    <col min="3088" max="3088" width="12" style="115" customWidth="1"/>
    <col min="3089" max="3089" width="14" style="115" customWidth="1"/>
    <col min="3090" max="3090" width="13.42578125" style="115" customWidth="1"/>
    <col min="3091" max="3091" width="16.42578125" style="115" customWidth="1"/>
    <col min="3092" max="3095" width="17.7109375" style="115" customWidth="1"/>
    <col min="3096" max="3098" width="13.42578125" style="115" customWidth="1"/>
    <col min="3099" max="3099" width="11.140625" style="115" customWidth="1"/>
    <col min="3100" max="3100" width="8.85546875" style="115" customWidth="1"/>
    <col min="3101" max="3101" width="14.42578125" style="115" customWidth="1"/>
    <col min="3102" max="3328" width="9.140625" style="115"/>
    <col min="3329" max="3329" width="4.42578125" style="115" customWidth="1"/>
    <col min="3330" max="3330" width="50.28515625" style="115" customWidth="1"/>
    <col min="3331" max="3338" width="0" style="115" hidden="1" customWidth="1"/>
    <col min="3339" max="3339" width="15.85546875" style="115" customWidth="1"/>
    <col min="3340" max="3340" width="18.7109375" style="115" customWidth="1"/>
    <col min="3341" max="3341" width="15.85546875" style="115" customWidth="1"/>
    <col min="3342" max="3342" width="16" style="115" customWidth="1"/>
    <col min="3343" max="3343" width="17.7109375" style="115" customWidth="1"/>
    <col min="3344" max="3344" width="12" style="115" customWidth="1"/>
    <col min="3345" max="3345" width="14" style="115" customWidth="1"/>
    <col min="3346" max="3346" width="13.42578125" style="115" customWidth="1"/>
    <col min="3347" max="3347" width="16.42578125" style="115" customWidth="1"/>
    <col min="3348" max="3351" width="17.7109375" style="115" customWidth="1"/>
    <col min="3352" max="3354" width="13.42578125" style="115" customWidth="1"/>
    <col min="3355" max="3355" width="11.140625" style="115" customWidth="1"/>
    <col min="3356" max="3356" width="8.85546875" style="115" customWidth="1"/>
    <col min="3357" max="3357" width="14.42578125" style="115" customWidth="1"/>
    <col min="3358" max="3584" width="9.140625" style="115"/>
    <col min="3585" max="3585" width="4.42578125" style="115" customWidth="1"/>
    <col min="3586" max="3586" width="50.28515625" style="115" customWidth="1"/>
    <col min="3587" max="3594" width="0" style="115" hidden="1" customWidth="1"/>
    <col min="3595" max="3595" width="15.85546875" style="115" customWidth="1"/>
    <col min="3596" max="3596" width="18.7109375" style="115" customWidth="1"/>
    <col min="3597" max="3597" width="15.85546875" style="115" customWidth="1"/>
    <col min="3598" max="3598" width="16" style="115" customWidth="1"/>
    <col min="3599" max="3599" width="17.7109375" style="115" customWidth="1"/>
    <col min="3600" max="3600" width="12" style="115" customWidth="1"/>
    <col min="3601" max="3601" width="14" style="115" customWidth="1"/>
    <col min="3602" max="3602" width="13.42578125" style="115" customWidth="1"/>
    <col min="3603" max="3603" width="16.42578125" style="115" customWidth="1"/>
    <col min="3604" max="3607" width="17.7109375" style="115" customWidth="1"/>
    <col min="3608" max="3610" width="13.42578125" style="115" customWidth="1"/>
    <col min="3611" max="3611" width="11.140625" style="115" customWidth="1"/>
    <col min="3612" max="3612" width="8.85546875" style="115" customWidth="1"/>
    <col min="3613" max="3613" width="14.42578125" style="115" customWidth="1"/>
    <col min="3614" max="3840" width="9.140625" style="115"/>
    <col min="3841" max="3841" width="4.42578125" style="115" customWidth="1"/>
    <col min="3842" max="3842" width="50.28515625" style="115" customWidth="1"/>
    <col min="3843" max="3850" width="0" style="115" hidden="1" customWidth="1"/>
    <col min="3851" max="3851" width="15.85546875" style="115" customWidth="1"/>
    <col min="3852" max="3852" width="18.7109375" style="115" customWidth="1"/>
    <col min="3853" max="3853" width="15.85546875" style="115" customWidth="1"/>
    <col min="3854" max="3854" width="16" style="115" customWidth="1"/>
    <col min="3855" max="3855" width="17.7109375" style="115" customWidth="1"/>
    <col min="3856" max="3856" width="12" style="115" customWidth="1"/>
    <col min="3857" max="3857" width="14" style="115" customWidth="1"/>
    <col min="3858" max="3858" width="13.42578125" style="115" customWidth="1"/>
    <col min="3859" max="3859" width="16.42578125" style="115" customWidth="1"/>
    <col min="3860" max="3863" width="17.7109375" style="115" customWidth="1"/>
    <col min="3864" max="3866" width="13.42578125" style="115" customWidth="1"/>
    <col min="3867" max="3867" width="11.140625" style="115" customWidth="1"/>
    <col min="3868" max="3868" width="8.85546875" style="115" customWidth="1"/>
    <col min="3869" max="3869" width="14.42578125" style="115" customWidth="1"/>
    <col min="3870" max="4096" width="9.140625" style="115"/>
    <col min="4097" max="4097" width="4.42578125" style="115" customWidth="1"/>
    <col min="4098" max="4098" width="50.28515625" style="115" customWidth="1"/>
    <col min="4099" max="4106" width="0" style="115" hidden="1" customWidth="1"/>
    <col min="4107" max="4107" width="15.85546875" style="115" customWidth="1"/>
    <col min="4108" max="4108" width="18.7109375" style="115" customWidth="1"/>
    <col min="4109" max="4109" width="15.85546875" style="115" customWidth="1"/>
    <col min="4110" max="4110" width="16" style="115" customWidth="1"/>
    <col min="4111" max="4111" width="17.7109375" style="115" customWidth="1"/>
    <col min="4112" max="4112" width="12" style="115" customWidth="1"/>
    <col min="4113" max="4113" width="14" style="115" customWidth="1"/>
    <col min="4114" max="4114" width="13.42578125" style="115" customWidth="1"/>
    <col min="4115" max="4115" width="16.42578125" style="115" customWidth="1"/>
    <col min="4116" max="4119" width="17.7109375" style="115" customWidth="1"/>
    <col min="4120" max="4122" width="13.42578125" style="115" customWidth="1"/>
    <col min="4123" max="4123" width="11.140625" style="115" customWidth="1"/>
    <col min="4124" max="4124" width="8.85546875" style="115" customWidth="1"/>
    <col min="4125" max="4125" width="14.42578125" style="115" customWidth="1"/>
    <col min="4126" max="4352" width="9.140625" style="115"/>
    <col min="4353" max="4353" width="4.42578125" style="115" customWidth="1"/>
    <col min="4354" max="4354" width="50.28515625" style="115" customWidth="1"/>
    <col min="4355" max="4362" width="0" style="115" hidden="1" customWidth="1"/>
    <col min="4363" max="4363" width="15.85546875" style="115" customWidth="1"/>
    <col min="4364" max="4364" width="18.7109375" style="115" customWidth="1"/>
    <col min="4365" max="4365" width="15.85546875" style="115" customWidth="1"/>
    <col min="4366" max="4366" width="16" style="115" customWidth="1"/>
    <col min="4367" max="4367" width="17.7109375" style="115" customWidth="1"/>
    <col min="4368" max="4368" width="12" style="115" customWidth="1"/>
    <col min="4369" max="4369" width="14" style="115" customWidth="1"/>
    <col min="4370" max="4370" width="13.42578125" style="115" customWidth="1"/>
    <col min="4371" max="4371" width="16.42578125" style="115" customWidth="1"/>
    <col min="4372" max="4375" width="17.7109375" style="115" customWidth="1"/>
    <col min="4376" max="4378" width="13.42578125" style="115" customWidth="1"/>
    <col min="4379" max="4379" width="11.140625" style="115" customWidth="1"/>
    <col min="4380" max="4380" width="8.85546875" style="115" customWidth="1"/>
    <col min="4381" max="4381" width="14.42578125" style="115" customWidth="1"/>
    <col min="4382" max="4608" width="9.140625" style="115"/>
    <col min="4609" max="4609" width="4.42578125" style="115" customWidth="1"/>
    <col min="4610" max="4610" width="50.28515625" style="115" customWidth="1"/>
    <col min="4611" max="4618" width="0" style="115" hidden="1" customWidth="1"/>
    <col min="4619" max="4619" width="15.85546875" style="115" customWidth="1"/>
    <col min="4620" max="4620" width="18.7109375" style="115" customWidth="1"/>
    <col min="4621" max="4621" width="15.85546875" style="115" customWidth="1"/>
    <col min="4622" max="4622" width="16" style="115" customWidth="1"/>
    <col min="4623" max="4623" width="17.7109375" style="115" customWidth="1"/>
    <col min="4624" max="4624" width="12" style="115" customWidth="1"/>
    <col min="4625" max="4625" width="14" style="115" customWidth="1"/>
    <col min="4626" max="4626" width="13.42578125" style="115" customWidth="1"/>
    <col min="4627" max="4627" width="16.42578125" style="115" customWidth="1"/>
    <col min="4628" max="4631" width="17.7109375" style="115" customWidth="1"/>
    <col min="4632" max="4634" width="13.42578125" style="115" customWidth="1"/>
    <col min="4635" max="4635" width="11.140625" style="115" customWidth="1"/>
    <col min="4636" max="4636" width="8.85546875" style="115" customWidth="1"/>
    <col min="4637" max="4637" width="14.42578125" style="115" customWidth="1"/>
    <col min="4638" max="4864" width="9.140625" style="115"/>
    <col min="4865" max="4865" width="4.42578125" style="115" customWidth="1"/>
    <col min="4866" max="4866" width="50.28515625" style="115" customWidth="1"/>
    <col min="4867" max="4874" width="0" style="115" hidden="1" customWidth="1"/>
    <col min="4875" max="4875" width="15.85546875" style="115" customWidth="1"/>
    <col min="4876" max="4876" width="18.7109375" style="115" customWidth="1"/>
    <col min="4877" max="4877" width="15.85546875" style="115" customWidth="1"/>
    <col min="4878" max="4878" width="16" style="115" customWidth="1"/>
    <col min="4879" max="4879" width="17.7109375" style="115" customWidth="1"/>
    <col min="4880" max="4880" width="12" style="115" customWidth="1"/>
    <col min="4881" max="4881" width="14" style="115" customWidth="1"/>
    <col min="4882" max="4882" width="13.42578125" style="115" customWidth="1"/>
    <col min="4883" max="4883" width="16.42578125" style="115" customWidth="1"/>
    <col min="4884" max="4887" width="17.7109375" style="115" customWidth="1"/>
    <col min="4888" max="4890" width="13.42578125" style="115" customWidth="1"/>
    <col min="4891" max="4891" width="11.140625" style="115" customWidth="1"/>
    <col min="4892" max="4892" width="8.85546875" style="115" customWidth="1"/>
    <col min="4893" max="4893" width="14.42578125" style="115" customWidth="1"/>
    <col min="4894" max="5120" width="9.140625" style="115"/>
    <col min="5121" max="5121" width="4.42578125" style="115" customWidth="1"/>
    <col min="5122" max="5122" width="50.28515625" style="115" customWidth="1"/>
    <col min="5123" max="5130" width="0" style="115" hidden="1" customWidth="1"/>
    <col min="5131" max="5131" width="15.85546875" style="115" customWidth="1"/>
    <col min="5132" max="5132" width="18.7109375" style="115" customWidth="1"/>
    <col min="5133" max="5133" width="15.85546875" style="115" customWidth="1"/>
    <col min="5134" max="5134" width="16" style="115" customWidth="1"/>
    <col min="5135" max="5135" width="17.7109375" style="115" customWidth="1"/>
    <col min="5136" max="5136" width="12" style="115" customWidth="1"/>
    <col min="5137" max="5137" width="14" style="115" customWidth="1"/>
    <col min="5138" max="5138" width="13.42578125" style="115" customWidth="1"/>
    <col min="5139" max="5139" width="16.42578125" style="115" customWidth="1"/>
    <col min="5140" max="5143" width="17.7109375" style="115" customWidth="1"/>
    <col min="5144" max="5146" width="13.42578125" style="115" customWidth="1"/>
    <col min="5147" max="5147" width="11.140625" style="115" customWidth="1"/>
    <col min="5148" max="5148" width="8.85546875" style="115" customWidth="1"/>
    <col min="5149" max="5149" width="14.42578125" style="115" customWidth="1"/>
    <col min="5150" max="5376" width="9.140625" style="115"/>
    <col min="5377" max="5377" width="4.42578125" style="115" customWidth="1"/>
    <col min="5378" max="5378" width="50.28515625" style="115" customWidth="1"/>
    <col min="5379" max="5386" width="0" style="115" hidden="1" customWidth="1"/>
    <col min="5387" max="5387" width="15.85546875" style="115" customWidth="1"/>
    <col min="5388" max="5388" width="18.7109375" style="115" customWidth="1"/>
    <col min="5389" max="5389" width="15.85546875" style="115" customWidth="1"/>
    <col min="5390" max="5390" width="16" style="115" customWidth="1"/>
    <col min="5391" max="5391" width="17.7109375" style="115" customWidth="1"/>
    <col min="5392" max="5392" width="12" style="115" customWidth="1"/>
    <col min="5393" max="5393" width="14" style="115" customWidth="1"/>
    <col min="5394" max="5394" width="13.42578125" style="115" customWidth="1"/>
    <col min="5395" max="5395" width="16.42578125" style="115" customWidth="1"/>
    <col min="5396" max="5399" width="17.7109375" style="115" customWidth="1"/>
    <col min="5400" max="5402" width="13.42578125" style="115" customWidth="1"/>
    <col min="5403" max="5403" width="11.140625" style="115" customWidth="1"/>
    <col min="5404" max="5404" width="8.85546875" style="115" customWidth="1"/>
    <col min="5405" max="5405" width="14.42578125" style="115" customWidth="1"/>
    <col min="5406" max="5632" width="9.140625" style="115"/>
    <col min="5633" max="5633" width="4.42578125" style="115" customWidth="1"/>
    <col min="5634" max="5634" width="50.28515625" style="115" customWidth="1"/>
    <col min="5635" max="5642" width="0" style="115" hidden="1" customWidth="1"/>
    <col min="5643" max="5643" width="15.85546875" style="115" customWidth="1"/>
    <col min="5644" max="5644" width="18.7109375" style="115" customWidth="1"/>
    <col min="5645" max="5645" width="15.85546875" style="115" customWidth="1"/>
    <col min="5646" max="5646" width="16" style="115" customWidth="1"/>
    <col min="5647" max="5647" width="17.7109375" style="115" customWidth="1"/>
    <col min="5648" max="5648" width="12" style="115" customWidth="1"/>
    <col min="5649" max="5649" width="14" style="115" customWidth="1"/>
    <col min="5650" max="5650" width="13.42578125" style="115" customWidth="1"/>
    <col min="5651" max="5651" width="16.42578125" style="115" customWidth="1"/>
    <col min="5652" max="5655" width="17.7109375" style="115" customWidth="1"/>
    <col min="5656" max="5658" width="13.42578125" style="115" customWidth="1"/>
    <col min="5659" max="5659" width="11.140625" style="115" customWidth="1"/>
    <col min="5660" max="5660" width="8.85546875" style="115" customWidth="1"/>
    <col min="5661" max="5661" width="14.42578125" style="115" customWidth="1"/>
    <col min="5662" max="5888" width="9.140625" style="115"/>
    <col min="5889" max="5889" width="4.42578125" style="115" customWidth="1"/>
    <col min="5890" max="5890" width="50.28515625" style="115" customWidth="1"/>
    <col min="5891" max="5898" width="0" style="115" hidden="1" customWidth="1"/>
    <col min="5899" max="5899" width="15.85546875" style="115" customWidth="1"/>
    <col min="5900" max="5900" width="18.7109375" style="115" customWidth="1"/>
    <col min="5901" max="5901" width="15.85546875" style="115" customWidth="1"/>
    <col min="5902" max="5902" width="16" style="115" customWidth="1"/>
    <col min="5903" max="5903" width="17.7109375" style="115" customWidth="1"/>
    <col min="5904" max="5904" width="12" style="115" customWidth="1"/>
    <col min="5905" max="5905" width="14" style="115" customWidth="1"/>
    <col min="5906" max="5906" width="13.42578125" style="115" customWidth="1"/>
    <col min="5907" max="5907" width="16.42578125" style="115" customWidth="1"/>
    <col min="5908" max="5911" width="17.7109375" style="115" customWidth="1"/>
    <col min="5912" max="5914" width="13.42578125" style="115" customWidth="1"/>
    <col min="5915" max="5915" width="11.140625" style="115" customWidth="1"/>
    <col min="5916" max="5916" width="8.85546875" style="115" customWidth="1"/>
    <col min="5917" max="5917" width="14.42578125" style="115" customWidth="1"/>
    <col min="5918" max="6144" width="9.140625" style="115"/>
    <col min="6145" max="6145" width="4.42578125" style="115" customWidth="1"/>
    <col min="6146" max="6146" width="50.28515625" style="115" customWidth="1"/>
    <col min="6147" max="6154" width="0" style="115" hidden="1" customWidth="1"/>
    <col min="6155" max="6155" width="15.85546875" style="115" customWidth="1"/>
    <col min="6156" max="6156" width="18.7109375" style="115" customWidth="1"/>
    <col min="6157" max="6157" width="15.85546875" style="115" customWidth="1"/>
    <col min="6158" max="6158" width="16" style="115" customWidth="1"/>
    <col min="6159" max="6159" width="17.7109375" style="115" customWidth="1"/>
    <col min="6160" max="6160" width="12" style="115" customWidth="1"/>
    <col min="6161" max="6161" width="14" style="115" customWidth="1"/>
    <col min="6162" max="6162" width="13.42578125" style="115" customWidth="1"/>
    <col min="6163" max="6163" width="16.42578125" style="115" customWidth="1"/>
    <col min="6164" max="6167" width="17.7109375" style="115" customWidth="1"/>
    <col min="6168" max="6170" width="13.42578125" style="115" customWidth="1"/>
    <col min="6171" max="6171" width="11.140625" style="115" customWidth="1"/>
    <col min="6172" max="6172" width="8.85546875" style="115" customWidth="1"/>
    <col min="6173" max="6173" width="14.42578125" style="115" customWidth="1"/>
    <col min="6174" max="6400" width="9.140625" style="115"/>
    <col min="6401" max="6401" width="4.42578125" style="115" customWidth="1"/>
    <col min="6402" max="6402" width="50.28515625" style="115" customWidth="1"/>
    <col min="6403" max="6410" width="0" style="115" hidden="1" customWidth="1"/>
    <col min="6411" max="6411" width="15.85546875" style="115" customWidth="1"/>
    <col min="6412" max="6412" width="18.7109375" style="115" customWidth="1"/>
    <col min="6413" max="6413" width="15.85546875" style="115" customWidth="1"/>
    <col min="6414" max="6414" width="16" style="115" customWidth="1"/>
    <col min="6415" max="6415" width="17.7109375" style="115" customWidth="1"/>
    <col min="6416" max="6416" width="12" style="115" customWidth="1"/>
    <col min="6417" max="6417" width="14" style="115" customWidth="1"/>
    <col min="6418" max="6418" width="13.42578125" style="115" customWidth="1"/>
    <col min="6419" max="6419" width="16.42578125" style="115" customWidth="1"/>
    <col min="6420" max="6423" width="17.7109375" style="115" customWidth="1"/>
    <col min="6424" max="6426" width="13.42578125" style="115" customWidth="1"/>
    <col min="6427" max="6427" width="11.140625" style="115" customWidth="1"/>
    <col min="6428" max="6428" width="8.85546875" style="115" customWidth="1"/>
    <col min="6429" max="6429" width="14.42578125" style="115" customWidth="1"/>
    <col min="6430" max="6656" width="9.140625" style="115"/>
    <col min="6657" max="6657" width="4.42578125" style="115" customWidth="1"/>
    <col min="6658" max="6658" width="50.28515625" style="115" customWidth="1"/>
    <col min="6659" max="6666" width="0" style="115" hidden="1" customWidth="1"/>
    <col min="6667" max="6667" width="15.85546875" style="115" customWidth="1"/>
    <col min="6668" max="6668" width="18.7109375" style="115" customWidth="1"/>
    <col min="6669" max="6669" width="15.85546875" style="115" customWidth="1"/>
    <col min="6670" max="6670" width="16" style="115" customWidth="1"/>
    <col min="6671" max="6671" width="17.7109375" style="115" customWidth="1"/>
    <col min="6672" max="6672" width="12" style="115" customWidth="1"/>
    <col min="6673" max="6673" width="14" style="115" customWidth="1"/>
    <col min="6674" max="6674" width="13.42578125" style="115" customWidth="1"/>
    <col min="6675" max="6675" width="16.42578125" style="115" customWidth="1"/>
    <col min="6676" max="6679" width="17.7109375" style="115" customWidth="1"/>
    <col min="6680" max="6682" width="13.42578125" style="115" customWidth="1"/>
    <col min="6683" max="6683" width="11.140625" style="115" customWidth="1"/>
    <col min="6684" max="6684" width="8.85546875" style="115" customWidth="1"/>
    <col min="6685" max="6685" width="14.42578125" style="115" customWidth="1"/>
    <col min="6686" max="6912" width="9.140625" style="115"/>
    <col min="6913" max="6913" width="4.42578125" style="115" customWidth="1"/>
    <col min="6914" max="6914" width="50.28515625" style="115" customWidth="1"/>
    <col min="6915" max="6922" width="0" style="115" hidden="1" customWidth="1"/>
    <col min="6923" max="6923" width="15.85546875" style="115" customWidth="1"/>
    <col min="6924" max="6924" width="18.7109375" style="115" customWidth="1"/>
    <col min="6925" max="6925" width="15.85546875" style="115" customWidth="1"/>
    <col min="6926" max="6926" width="16" style="115" customWidth="1"/>
    <col min="6927" max="6927" width="17.7109375" style="115" customWidth="1"/>
    <col min="6928" max="6928" width="12" style="115" customWidth="1"/>
    <col min="6929" max="6929" width="14" style="115" customWidth="1"/>
    <col min="6930" max="6930" width="13.42578125" style="115" customWidth="1"/>
    <col min="6931" max="6931" width="16.42578125" style="115" customWidth="1"/>
    <col min="6932" max="6935" width="17.7109375" style="115" customWidth="1"/>
    <col min="6936" max="6938" width="13.42578125" style="115" customWidth="1"/>
    <col min="6939" max="6939" width="11.140625" style="115" customWidth="1"/>
    <col min="6940" max="6940" width="8.85546875" style="115" customWidth="1"/>
    <col min="6941" max="6941" width="14.42578125" style="115" customWidth="1"/>
    <col min="6942" max="7168" width="9.140625" style="115"/>
    <col min="7169" max="7169" width="4.42578125" style="115" customWidth="1"/>
    <col min="7170" max="7170" width="50.28515625" style="115" customWidth="1"/>
    <col min="7171" max="7178" width="0" style="115" hidden="1" customWidth="1"/>
    <col min="7179" max="7179" width="15.85546875" style="115" customWidth="1"/>
    <col min="7180" max="7180" width="18.7109375" style="115" customWidth="1"/>
    <col min="7181" max="7181" width="15.85546875" style="115" customWidth="1"/>
    <col min="7182" max="7182" width="16" style="115" customWidth="1"/>
    <col min="7183" max="7183" width="17.7109375" style="115" customWidth="1"/>
    <col min="7184" max="7184" width="12" style="115" customWidth="1"/>
    <col min="7185" max="7185" width="14" style="115" customWidth="1"/>
    <col min="7186" max="7186" width="13.42578125" style="115" customWidth="1"/>
    <col min="7187" max="7187" width="16.42578125" style="115" customWidth="1"/>
    <col min="7188" max="7191" width="17.7109375" style="115" customWidth="1"/>
    <col min="7192" max="7194" width="13.42578125" style="115" customWidth="1"/>
    <col min="7195" max="7195" width="11.140625" style="115" customWidth="1"/>
    <col min="7196" max="7196" width="8.85546875" style="115" customWidth="1"/>
    <col min="7197" max="7197" width="14.42578125" style="115" customWidth="1"/>
    <col min="7198" max="7424" width="9.140625" style="115"/>
    <col min="7425" max="7425" width="4.42578125" style="115" customWidth="1"/>
    <col min="7426" max="7426" width="50.28515625" style="115" customWidth="1"/>
    <col min="7427" max="7434" width="0" style="115" hidden="1" customWidth="1"/>
    <col min="7435" max="7435" width="15.85546875" style="115" customWidth="1"/>
    <col min="7436" max="7436" width="18.7109375" style="115" customWidth="1"/>
    <col min="7437" max="7437" width="15.85546875" style="115" customWidth="1"/>
    <col min="7438" max="7438" width="16" style="115" customWidth="1"/>
    <col min="7439" max="7439" width="17.7109375" style="115" customWidth="1"/>
    <col min="7440" max="7440" width="12" style="115" customWidth="1"/>
    <col min="7441" max="7441" width="14" style="115" customWidth="1"/>
    <col min="7442" max="7442" width="13.42578125" style="115" customWidth="1"/>
    <col min="7443" max="7443" width="16.42578125" style="115" customWidth="1"/>
    <col min="7444" max="7447" width="17.7109375" style="115" customWidth="1"/>
    <col min="7448" max="7450" width="13.42578125" style="115" customWidth="1"/>
    <col min="7451" max="7451" width="11.140625" style="115" customWidth="1"/>
    <col min="7452" max="7452" width="8.85546875" style="115" customWidth="1"/>
    <col min="7453" max="7453" width="14.42578125" style="115" customWidth="1"/>
    <col min="7454" max="7680" width="9.140625" style="115"/>
    <col min="7681" max="7681" width="4.42578125" style="115" customWidth="1"/>
    <col min="7682" max="7682" width="50.28515625" style="115" customWidth="1"/>
    <col min="7683" max="7690" width="0" style="115" hidden="1" customWidth="1"/>
    <col min="7691" max="7691" width="15.85546875" style="115" customWidth="1"/>
    <col min="7692" max="7692" width="18.7109375" style="115" customWidth="1"/>
    <col min="7693" max="7693" width="15.85546875" style="115" customWidth="1"/>
    <col min="7694" max="7694" width="16" style="115" customWidth="1"/>
    <col min="7695" max="7695" width="17.7109375" style="115" customWidth="1"/>
    <col min="7696" max="7696" width="12" style="115" customWidth="1"/>
    <col min="7697" max="7697" width="14" style="115" customWidth="1"/>
    <col min="7698" max="7698" width="13.42578125" style="115" customWidth="1"/>
    <col min="7699" max="7699" width="16.42578125" style="115" customWidth="1"/>
    <col min="7700" max="7703" width="17.7109375" style="115" customWidth="1"/>
    <col min="7704" max="7706" width="13.42578125" style="115" customWidth="1"/>
    <col min="7707" max="7707" width="11.140625" style="115" customWidth="1"/>
    <col min="7708" max="7708" width="8.85546875" style="115" customWidth="1"/>
    <col min="7709" max="7709" width="14.42578125" style="115" customWidth="1"/>
    <col min="7710" max="7936" width="9.140625" style="115"/>
    <col min="7937" max="7937" width="4.42578125" style="115" customWidth="1"/>
    <col min="7938" max="7938" width="50.28515625" style="115" customWidth="1"/>
    <col min="7939" max="7946" width="0" style="115" hidden="1" customWidth="1"/>
    <col min="7947" max="7947" width="15.85546875" style="115" customWidth="1"/>
    <col min="7948" max="7948" width="18.7109375" style="115" customWidth="1"/>
    <col min="7949" max="7949" width="15.85546875" style="115" customWidth="1"/>
    <col min="7950" max="7950" width="16" style="115" customWidth="1"/>
    <col min="7951" max="7951" width="17.7109375" style="115" customWidth="1"/>
    <col min="7952" max="7952" width="12" style="115" customWidth="1"/>
    <col min="7953" max="7953" width="14" style="115" customWidth="1"/>
    <col min="7954" max="7954" width="13.42578125" style="115" customWidth="1"/>
    <col min="7955" max="7955" width="16.42578125" style="115" customWidth="1"/>
    <col min="7956" max="7959" width="17.7109375" style="115" customWidth="1"/>
    <col min="7960" max="7962" width="13.42578125" style="115" customWidth="1"/>
    <col min="7963" max="7963" width="11.140625" style="115" customWidth="1"/>
    <col min="7964" max="7964" width="8.85546875" style="115" customWidth="1"/>
    <col min="7965" max="7965" width="14.42578125" style="115" customWidth="1"/>
    <col min="7966" max="8192" width="9.140625" style="115"/>
    <col min="8193" max="8193" width="4.42578125" style="115" customWidth="1"/>
    <col min="8194" max="8194" width="50.28515625" style="115" customWidth="1"/>
    <col min="8195" max="8202" width="0" style="115" hidden="1" customWidth="1"/>
    <col min="8203" max="8203" width="15.85546875" style="115" customWidth="1"/>
    <col min="8204" max="8204" width="18.7109375" style="115" customWidth="1"/>
    <col min="8205" max="8205" width="15.85546875" style="115" customWidth="1"/>
    <col min="8206" max="8206" width="16" style="115" customWidth="1"/>
    <col min="8207" max="8207" width="17.7109375" style="115" customWidth="1"/>
    <col min="8208" max="8208" width="12" style="115" customWidth="1"/>
    <col min="8209" max="8209" width="14" style="115" customWidth="1"/>
    <col min="8210" max="8210" width="13.42578125" style="115" customWidth="1"/>
    <col min="8211" max="8211" width="16.42578125" style="115" customWidth="1"/>
    <col min="8212" max="8215" width="17.7109375" style="115" customWidth="1"/>
    <col min="8216" max="8218" width="13.42578125" style="115" customWidth="1"/>
    <col min="8219" max="8219" width="11.140625" style="115" customWidth="1"/>
    <col min="8220" max="8220" width="8.85546875" style="115" customWidth="1"/>
    <col min="8221" max="8221" width="14.42578125" style="115" customWidth="1"/>
    <col min="8222" max="8448" width="9.140625" style="115"/>
    <col min="8449" max="8449" width="4.42578125" style="115" customWidth="1"/>
    <col min="8450" max="8450" width="50.28515625" style="115" customWidth="1"/>
    <col min="8451" max="8458" width="0" style="115" hidden="1" customWidth="1"/>
    <col min="8459" max="8459" width="15.85546875" style="115" customWidth="1"/>
    <col min="8460" max="8460" width="18.7109375" style="115" customWidth="1"/>
    <col min="8461" max="8461" width="15.85546875" style="115" customWidth="1"/>
    <col min="8462" max="8462" width="16" style="115" customWidth="1"/>
    <col min="8463" max="8463" width="17.7109375" style="115" customWidth="1"/>
    <col min="8464" max="8464" width="12" style="115" customWidth="1"/>
    <col min="8465" max="8465" width="14" style="115" customWidth="1"/>
    <col min="8466" max="8466" width="13.42578125" style="115" customWidth="1"/>
    <col min="8467" max="8467" width="16.42578125" style="115" customWidth="1"/>
    <col min="8468" max="8471" width="17.7109375" style="115" customWidth="1"/>
    <col min="8472" max="8474" width="13.42578125" style="115" customWidth="1"/>
    <col min="8475" max="8475" width="11.140625" style="115" customWidth="1"/>
    <col min="8476" max="8476" width="8.85546875" style="115" customWidth="1"/>
    <col min="8477" max="8477" width="14.42578125" style="115" customWidth="1"/>
    <col min="8478" max="8704" width="9.140625" style="115"/>
    <col min="8705" max="8705" width="4.42578125" style="115" customWidth="1"/>
    <col min="8706" max="8706" width="50.28515625" style="115" customWidth="1"/>
    <col min="8707" max="8714" width="0" style="115" hidden="1" customWidth="1"/>
    <col min="8715" max="8715" width="15.85546875" style="115" customWidth="1"/>
    <col min="8716" max="8716" width="18.7109375" style="115" customWidth="1"/>
    <col min="8717" max="8717" width="15.85546875" style="115" customWidth="1"/>
    <col min="8718" max="8718" width="16" style="115" customWidth="1"/>
    <col min="8719" max="8719" width="17.7109375" style="115" customWidth="1"/>
    <col min="8720" max="8720" width="12" style="115" customWidth="1"/>
    <col min="8721" max="8721" width="14" style="115" customWidth="1"/>
    <col min="8722" max="8722" width="13.42578125" style="115" customWidth="1"/>
    <col min="8723" max="8723" width="16.42578125" style="115" customWidth="1"/>
    <col min="8724" max="8727" width="17.7109375" style="115" customWidth="1"/>
    <col min="8728" max="8730" width="13.42578125" style="115" customWidth="1"/>
    <col min="8731" max="8731" width="11.140625" style="115" customWidth="1"/>
    <col min="8732" max="8732" width="8.85546875" style="115" customWidth="1"/>
    <col min="8733" max="8733" width="14.42578125" style="115" customWidth="1"/>
    <col min="8734" max="8960" width="9.140625" style="115"/>
    <col min="8961" max="8961" width="4.42578125" style="115" customWidth="1"/>
    <col min="8962" max="8962" width="50.28515625" style="115" customWidth="1"/>
    <col min="8963" max="8970" width="0" style="115" hidden="1" customWidth="1"/>
    <col min="8971" max="8971" width="15.85546875" style="115" customWidth="1"/>
    <col min="8972" max="8972" width="18.7109375" style="115" customWidth="1"/>
    <col min="8973" max="8973" width="15.85546875" style="115" customWidth="1"/>
    <col min="8974" max="8974" width="16" style="115" customWidth="1"/>
    <col min="8975" max="8975" width="17.7109375" style="115" customWidth="1"/>
    <col min="8976" max="8976" width="12" style="115" customWidth="1"/>
    <col min="8977" max="8977" width="14" style="115" customWidth="1"/>
    <col min="8978" max="8978" width="13.42578125" style="115" customWidth="1"/>
    <col min="8979" max="8979" width="16.42578125" style="115" customWidth="1"/>
    <col min="8980" max="8983" width="17.7109375" style="115" customWidth="1"/>
    <col min="8984" max="8986" width="13.42578125" style="115" customWidth="1"/>
    <col min="8987" max="8987" width="11.140625" style="115" customWidth="1"/>
    <col min="8988" max="8988" width="8.85546875" style="115" customWidth="1"/>
    <col min="8989" max="8989" width="14.42578125" style="115" customWidth="1"/>
    <col min="8990" max="9216" width="9.140625" style="115"/>
    <col min="9217" max="9217" width="4.42578125" style="115" customWidth="1"/>
    <col min="9218" max="9218" width="50.28515625" style="115" customWidth="1"/>
    <col min="9219" max="9226" width="0" style="115" hidden="1" customWidth="1"/>
    <col min="9227" max="9227" width="15.85546875" style="115" customWidth="1"/>
    <col min="9228" max="9228" width="18.7109375" style="115" customWidth="1"/>
    <col min="9229" max="9229" width="15.85546875" style="115" customWidth="1"/>
    <col min="9230" max="9230" width="16" style="115" customWidth="1"/>
    <col min="9231" max="9231" width="17.7109375" style="115" customWidth="1"/>
    <col min="9232" max="9232" width="12" style="115" customWidth="1"/>
    <col min="9233" max="9233" width="14" style="115" customWidth="1"/>
    <col min="9234" max="9234" width="13.42578125" style="115" customWidth="1"/>
    <col min="9235" max="9235" width="16.42578125" style="115" customWidth="1"/>
    <col min="9236" max="9239" width="17.7109375" style="115" customWidth="1"/>
    <col min="9240" max="9242" width="13.42578125" style="115" customWidth="1"/>
    <col min="9243" max="9243" width="11.140625" style="115" customWidth="1"/>
    <col min="9244" max="9244" width="8.85546875" style="115" customWidth="1"/>
    <col min="9245" max="9245" width="14.42578125" style="115" customWidth="1"/>
    <col min="9246" max="9472" width="9.140625" style="115"/>
    <col min="9473" max="9473" width="4.42578125" style="115" customWidth="1"/>
    <col min="9474" max="9474" width="50.28515625" style="115" customWidth="1"/>
    <col min="9475" max="9482" width="0" style="115" hidden="1" customWidth="1"/>
    <col min="9483" max="9483" width="15.85546875" style="115" customWidth="1"/>
    <col min="9484" max="9484" width="18.7109375" style="115" customWidth="1"/>
    <col min="9485" max="9485" width="15.85546875" style="115" customWidth="1"/>
    <col min="9486" max="9486" width="16" style="115" customWidth="1"/>
    <col min="9487" max="9487" width="17.7109375" style="115" customWidth="1"/>
    <col min="9488" max="9488" width="12" style="115" customWidth="1"/>
    <col min="9489" max="9489" width="14" style="115" customWidth="1"/>
    <col min="9490" max="9490" width="13.42578125" style="115" customWidth="1"/>
    <col min="9491" max="9491" width="16.42578125" style="115" customWidth="1"/>
    <col min="9492" max="9495" width="17.7109375" style="115" customWidth="1"/>
    <col min="9496" max="9498" width="13.42578125" style="115" customWidth="1"/>
    <col min="9499" max="9499" width="11.140625" style="115" customWidth="1"/>
    <col min="9500" max="9500" width="8.85546875" style="115" customWidth="1"/>
    <col min="9501" max="9501" width="14.42578125" style="115" customWidth="1"/>
    <col min="9502" max="9728" width="9.140625" style="115"/>
    <col min="9729" max="9729" width="4.42578125" style="115" customWidth="1"/>
    <col min="9730" max="9730" width="50.28515625" style="115" customWidth="1"/>
    <col min="9731" max="9738" width="0" style="115" hidden="1" customWidth="1"/>
    <col min="9739" max="9739" width="15.85546875" style="115" customWidth="1"/>
    <col min="9740" max="9740" width="18.7109375" style="115" customWidth="1"/>
    <col min="9741" max="9741" width="15.85546875" style="115" customWidth="1"/>
    <col min="9742" max="9742" width="16" style="115" customWidth="1"/>
    <col min="9743" max="9743" width="17.7109375" style="115" customWidth="1"/>
    <col min="9744" max="9744" width="12" style="115" customWidth="1"/>
    <col min="9745" max="9745" width="14" style="115" customWidth="1"/>
    <col min="9746" max="9746" width="13.42578125" style="115" customWidth="1"/>
    <col min="9747" max="9747" width="16.42578125" style="115" customWidth="1"/>
    <col min="9748" max="9751" width="17.7109375" style="115" customWidth="1"/>
    <col min="9752" max="9754" width="13.42578125" style="115" customWidth="1"/>
    <col min="9755" max="9755" width="11.140625" style="115" customWidth="1"/>
    <col min="9756" max="9756" width="8.85546875" style="115" customWidth="1"/>
    <col min="9757" max="9757" width="14.42578125" style="115" customWidth="1"/>
    <col min="9758" max="9984" width="9.140625" style="115"/>
    <col min="9985" max="9985" width="4.42578125" style="115" customWidth="1"/>
    <col min="9986" max="9986" width="50.28515625" style="115" customWidth="1"/>
    <col min="9987" max="9994" width="0" style="115" hidden="1" customWidth="1"/>
    <col min="9995" max="9995" width="15.85546875" style="115" customWidth="1"/>
    <col min="9996" max="9996" width="18.7109375" style="115" customWidth="1"/>
    <col min="9997" max="9997" width="15.85546875" style="115" customWidth="1"/>
    <col min="9998" max="9998" width="16" style="115" customWidth="1"/>
    <col min="9999" max="9999" width="17.7109375" style="115" customWidth="1"/>
    <col min="10000" max="10000" width="12" style="115" customWidth="1"/>
    <col min="10001" max="10001" width="14" style="115" customWidth="1"/>
    <col min="10002" max="10002" width="13.42578125" style="115" customWidth="1"/>
    <col min="10003" max="10003" width="16.42578125" style="115" customWidth="1"/>
    <col min="10004" max="10007" width="17.7109375" style="115" customWidth="1"/>
    <col min="10008" max="10010" width="13.42578125" style="115" customWidth="1"/>
    <col min="10011" max="10011" width="11.140625" style="115" customWidth="1"/>
    <col min="10012" max="10012" width="8.85546875" style="115" customWidth="1"/>
    <col min="10013" max="10013" width="14.42578125" style="115" customWidth="1"/>
    <col min="10014" max="10240" width="9.140625" style="115"/>
    <col min="10241" max="10241" width="4.42578125" style="115" customWidth="1"/>
    <col min="10242" max="10242" width="50.28515625" style="115" customWidth="1"/>
    <col min="10243" max="10250" width="0" style="115" hidden="1" customWidth="1"/>
    <col min="10251" max="10251" width="15.85546875" style="115" customWidth="1"/>
    <col min="10252" max="10252" width="18.7109375" style="115" customWidth="1"/>
    <col min="10253" max="10253" width="15.85546875" style="115" customWidth="1"/>
    <col min="10254" max="10254" width="16" style="115" customWidth="1"/>
    <col min="10255" max="10255" width="17.7109375" style="115" customWidth="1"/>
    <col min="10256" max="10256" width="12" style="115" customWidth="1"/>
    <col min="10257" max="10257" width="14" style="115" customWidth="1"/>
    <col min="10258" max="10258" width="13.42578125" style="115" customWidth="1"/>
    <col min="10259" max="10259" width="16.42578125" style="115" customWidth="1"/>
    <col min="10260" max="10263" width="17.7109375" style="115" customWidth="1"/>
    <col min="10264" max="10266" width="13.42578125" style="115" customWidth="1"/>
    <col min="10267" max="10267" width="11.140625" style="115" customWidth="1"/>
    <col min="10268" max="10268" width="8.85546875" style="115" customWidth="1"/>
    <col min="10269" max="10269" width="14.42578125" style="115" customWidth="1"/>
    <col min="10270" max="10496" width="9.140625" style="115"/>
    <col min="10497" max="10497" width="4.42578125" style="115" customWidth="1"/>
    <col min="10498" max="10498" width="50.28515625" style="115" customWidth="1"/>
    <col min="10499" max="10506" width="0" style="115" hidden="1" customWidth="1"/>
    <col min="10507" max="10507" width="15.85546875" style="115" customWidth="1"/>
    <col min="10508" max="10508" width="18.7109375" style="115" customWidth="1"/>
    <col min="10509" max="10509" width="15.85546875" style="115" customWidth="1"/>
    <col min="10510" max="10510" width="16" style="115" customWidth="1"/>
    <col min="10511" max="10511" width="17.7109375" style="115" customWidth="1"/>
    <col min="10512" max="10512" width="12" style="115" customWidth="1"/>
    <col min="10513" max="10513" width="14" style="115" customWidth="1"/>
    <col min="10514" max="10514" width="13.42578125" style="115" customWidth="1"/>
    <col min="10515" max="10515" width="16.42578125" style="115" customWidth="1"/>
    <col min="10516" max="10519" width="17.7109375" style="115" customWidth="1"/>
    <col min="10520" max="10522" width="13.42578125" style="115" customWidth="1"/>
    <col min="10523" max="10523" width="11.140625" style="115" customWidth="1"/>
    <col min="10524" max="10524" width="8.85546875" style="115" customWidth="1"/>
    <col min="10525" max="10525" width="14.42578125" style="115" customWidth="1"/>
    <col min="10526" max="10752" width="9.140625" style="115"/>
    <col min="10753" max="10753" width="4.42578125" style="115" customWidth="1"/>
    <col min="10754" max="10754" width="50.28515625" style="115" customWidth="1"/>
    <col min="10755" max="10762" width="0" style="115" hidden="1" customWidth="1"/>
    <col min="10763" max="10763" width="15.85546875" style="115" customWidth="1"/>
    <col min="10764" max="10764" width="18.7109375" style="115" customWidth="1"/>
    <col min="10765" max="10765" width="15.85546875" style="115" customWidth="1"/>
    <col min="10766" max="10766" width="16" style="115" customWidth="1"/>
    <col min="10767" max="10767" width="17.7109375" style="115" customWidth="1"/>
    <col min="10768" max="10768" width="12" style="115" customWidth="1"/>
    <col min="10769" max="10769" width="14" style="115" customWidth="1"/>
    <col min="10770" max="10770" width="13.42578125" style="115" customWidth="1"/>
    <col min="10771" max="10771" width="16.42578125" style="115" customWidth="1"/>
    <col min="10772" max="10775" width="17.7109375" style="115" customWidth="1"/>
    <col min="10776" max="10778" width="13.42578125" style="115" customWidth="1"/>
    <col min="10779" max="10779" width="11.140625" style="115" customWidth="1"/>
    <col min="10780" max="10780" width="8.85546875" style="115" customWidth="1"/>
    <col min="10781" max="10781" width="14.42578125" style="115" customWidth="1"/>
    <col min="10782" max="11008" width="9.140625" style="115"/>
    <col min="11009" max="11009" width="4.42578125" style="115" customWidth="1"/>
    <col min="11010" max="11010" width="50.28515625" style="115" customWidth="1"/>
    <col min="11011" max="11018" width="0" style="115" hidden="1" customWidth="1"/>
    <col min="11019" max="11019" width="15.85546875" style="115" customWidth="1"/>
    <col min="11020" max="11020" width="18.7109375" style="115" customWidth="1"/>
    <col min="11021" max="11021" width="15.85546875" style="115" customWidth="1"/>
    <col min="11022" max="11022" width="16" style="115" customWidth="1"/>
    <col min="11023" max="11023" width="17.7109375" style="115" customWidth="1"/>
    <col min="11024" max="11024" width="12" style="115" customWidth="1"/>
    <col min="11025" max="11025" width="14" style="115" customWidth="1"/>
    <col min="11026" max="11026" width="13.42578125" style="115" customWidth="1"/>
    <col min="11027" max="11027" width="16.42578125" style="115" customWidth="1"/>
    <col min="11028" max="11031" width="17.7109375" style="115" customWidth="1"/>
    <col min="11032" max="11034" width="13.42578125" style="115" customWidth="1"/>
    <col min="11035" max="11035" width="11.140625" style="115" customWidth="1"/>
    <col min="11036" max="11036" width="8.85546875" style="115" customWidth="1"/>
    <col min="11037" max="11037" width="14.42578125" style="115" customWidth="1"/>
    <col min="11038" max="11264" width="9.140625" style="115"/>
    <col min="11265" max="11265" width="4.42578125" style="115" customWidth="1"/>
    <col min="11266" max="11266" width="50.28515625" style="115" customWidth="1"/>
    <col min="11267" max="11274" width="0" style="115" hidden="1" customWidth="1"/>
    <col min="11275" max="11275" width="15.85546875" style="115" customWidth="1"/>
    <col min="11276" max="11276" width="18.7109375" style="115" customWidth="1"/>
    <col min="11277" max="11277" width="15.85546875" style="115" customWidth="1"/>
    <col min="11278" max="11278" width="16" style="115" customWidth="1"/>
    <col min="11279" max="11279" width="17.7109375" style="115" customWidth="1"/>
    <col min="11280" max="11280" width="12" style="115" customWidth="1"/>
    <col min="11281" max="11281" width="14" style="115" customWidth="1"/>
    <col min="11282" max="11282" width="13.42578125" style="115" customWidth="1"/>
    <col min="11283" max="11283" width="16.42578125" style="115" customWidth="1"/>
    <col min="11284" max="11287" width="17.7109375" style="115" customWidth="1"/>
    <col min="11288" max="11290" width="13.42578125" style="115" customWidth="1"/>
    <col min="11291" max="11291" width="11.140625" style="115" customWidth="1"/>
    <col min="11292" max="11292" width="8.85546875" style="115" customWidth="1"/>
    <col min="11293" max="11293" width="14.42578125" style="115" customWidth="1"/>
    <col min="11294" max="11520" width="9.140625" style="115"/>
    <col min="11521" max="11521" width="4.42578125" style="115" customWidth="1"/>
    <col min="11522" max="11522" width="50.28515625" style="115" customWidth="1"/>
    <col min="11523" max="11530" width="0" style="115" hidden="1" customWidth="1"/>
    <col min="11531" max="11531" width="15.85546875" style="115" customWidth="1"/>
    <col min="11532" max="11532" width="18.7109375" style="115" customWidth="1"/>
    <col min="11533" max="11533" width="15.85546875" style="115" customWidth="1"/>
    <col min="11534" max="11534" width="16" style="115" customWidth="1"/>
    <col min="11535" max="11535" width="17.7109375" style="115" customWidth="1"/>
    <col min="11536" max="11536" width="12" style="115" customWidth="1"/>
    <col min="11537" max="11537" width="14" style="115" customWidth="1"/>
    <col min="11538" max="11538" width="13.42578125" style="115" customWidth="1"/>
    <col min="11539" max="11539" width="16.42578125" style="115" customWidth="1"/>
    <col min="11540" max="11543" width="17.7109375" style="115" customWidth="1"/>
    <col min="11544" max="11546" width="13.42578125" style="115" customWidth="1"/>
    <col min="11547" max="11547" width="11.140625" style="115" customWidth="1"/>
    <col min="11548" max="11548" width="8.85546875" style="115" customWidth="1"/>
    <col min="11549" max="11549" width="14.42578125" style="115" customWidth="1"/>
    <col min="11550" max="11776" width="9.140625" style="115"/>
    <col min="11777" max="11777" width="4.42578125" style="115" customWidth="1"/>
    <col min="11778" max="11778" width="50.28515625" style="115" customWidth="1"/>
    <col min="11779" max="11786" width="0" style="115" hidden="1" customWidth="1"/>
    <col min="11787" max="11787" width="15.85546875" style="115" customWidth="1"/>
    <col min="11788" max="11788" width="18.7109375" style="115" customWidth="1"/>
    <col min="11789" max="11789" width="15.85546875" style="115" customWidth="1"/>
    <col min="11790" max="11790" width="16" style="115" customWidth="1"/>
    <col min="11791" max="11791" width="17.7109375" style="115" customWidth="1"/>
    <col min="11792" max="11792" width="12" style="115" customWidth="1"/>
    <col min="11793" max="11793" width="14" style="115" customWidth="1"/>
    <col min="11794" max="11794" width="13.42578125" style="115" customWidth="1"/>
    <col min="11795" max="11795" width="16.42578125" style="115" customWidth="1"/>
    <col min="11796" max="11799" width="17.7109375" style="115" customWidth="1"/>
    <col min="11800" max="11802" width="13.42578125" style="115" customWidth="1"/>
    <col min="11803" max="11803" width="11.140625" style="115" customWidth="1"/>
    <col min="11804" max="11804" width="8.85546875" style="115" customWidth="1"/>
    <col min="11805" max="11805" width="14.42578125" style="115" customWidth="1"/>
    <col min="11806" max="12032" width="9.140625" style="115"/>
    <col min="12033" max="12033" width="4.42578125" style="115" customWidth="1"/>
    <col min="12034" max="12034" width="50.28515625" style="115" customWidth="1"/>
    <col min="12035" max="12042" width="0" style="115" hidden="1" customWidth="1"/>
    <col min="12043" max="12043" width="15.85546875" style="115" customWidth="1"/>
    <col min="12044" max="12044" width="18.7109375" style="115" customWidth="1"/>
    <col min="12045" max="12045" width="15.85546875" style="115" customWidth="1"/>
    <col min="12046" max="12046" width="16" style="115" customWidth="1"/>
    <col min="12047" max="12047" width="17.7109375" style="115" customWidth="1"/>
    <col min="12048" max="12048" width="12" style="115" customWidth="1"/>
    <col min="12049" max="12049" width="14" style="115" customWidth="1"/>
    <col min="12050" max="12050" width="13.42578125" style="115" customWidth="1"/>
    <col min="12051" max="12051" width="16.42578125" style="115" customWidth="1"/>
    <col min="12052" max="12055" width="17.7109375" style="115" customWidth="1"/>
    <col min="12056" max="12058" width="13.42578125" style="115" customWidth="1"/>
    <col min="12059" max="12059" width="11.140625" style="115" customWidth="1"/>
    <col min="12060" max="12060" width="8.85546875" style="115" customWidth="1"/>
    <col min="12061" max="12061" width="14.42578125" style="115" customWidth="1"/>
    <col min="12062" max="12288" width="9.140625" style="115"/>
    <col min="12289" max="12289" width="4.42578125" style="115" customWidth="1"/>
    <col min="12290" max="12290" width="50.28515625" style="115" customWidth="1"/>
    <col min="12291" max="12298" width="0" style="115" hidden="1" customWidth="1"/>
    <col min="12299" max="12299" width="15.85546875" style="115" customWidth="1"/>
    <col min="12300" max="12300" width="18.7109375" style="115" customWidth="1"/>
    <col min="12301" max="12301" width="15.85546875" style="115" customWidth="1"/>
    <col min="12302" max="12302" width="16" style="115" customWidth="1"/>
    <col min="12303" max="12303" width="17.7109375" style="115" customWidth="1"/>
    <col min="12304" max="12304" width="12" style="115" customWidth="1"/>
    <col min="12305" max="12305" width="14" style="115" customWidth="1"/>
    <col min="12306" max="12306" width="13.42578125" style="115" customWidth="1"/>
    <col min="12307" max="12307" width="16.42578125" style="115" customWidth="1"/>
    <col min="12308" max="12311" width="17.7109375" style="115" customWidth="1"/>
    <col min="12312" max="12314" width="13.42578125" style="115" customWidth="1"/>
    <col min="12315" max="12315" width="11.140625" style="115" customWidth="1"/>
    <col min="12316" max="12316" width="8.85546875" style="115" customWidth="1"/>
    <col min="12317" max="12317" width="14.42578125" style="115" customWidth="1"/>
    <col min="12318" max="12544" width="9.140625" style="115"/>
    <col min="12545" max="12545" width="4.42578125" style="115" customWidth="1"/>
    <col min="12546" max="12546" width="50.28515625" style="115" customWidth="1"/>
    <col min="12547" max="12554" width="0" style="115" hidden="1" customWidth="1"/>
    <col min="12555" max="12555" width="15.85546875" style="115" customWidth="1"/>
    <col min="12556" max="12556" width="18.7109375" style="115" customWidth="1"/>
    <col min="12557" max="12557" width="15.85546875" style="115" customWidth="1"/>
    <col min="12558" max="12558" width="16" style="115" customWidth="1"/>
    <col min="12559" max="12559" width="17.7109375" style="115" customWidth="1"/>
    <col min="12560" max="12560" width="12" style="115" customWidth="1"/>
    <col min="12561" max="12561" width="14" style="115" customWidth="1"/>
    <col min="12562" max="12562" width="13.42578125" style="115" customWidth="1"/>
    <col min="12563" max="12563" width="16.42578125" style="115" customWidth="1"/>
    <col min="12564" max="12567" width="17.7109375" style="115" customWidth="1"/>
    <col min="12568" max="12570" width="13.42578125" style="115" customWidth="1"/>
    <col min="12571" max="12571" width="11.140625" style="115" customWidth="1"/>
    <col min="12572" max="12572" width="8.85546875" style="115" customWidth="1"/>
    <col min="12573" max="12573" width="14.42578125" style="115" customWidth="1"/>
    <col min="12574" max="12800" width="9.140625" style="115"/>
    <col min="12801" max="12801" width="4.42578125" style="115" customWidth="1"/>
    <col min="12802" max="12802" width="50.28515625" style="115" customWidth="1"/>
    <col min="12803" max="12810" width="0" style="115" hidden="1" customWidth="1"/>
    <col min="12811" max="12811" width="15.85546875" style="115" customWidth="1"/>
    <col min="12812" max="12812" width="18.7109375" style="115" customWidth="1"/>
    <col min="12813" max="12813" width="15.85546875" style="115" customWidth="1"/>
    <col min="12814" max="12814" width="16" style="115" customWidth="1"/>
    <col min="12815" max="12815" width="17.7109375" style="115" customWidth="1"/>
    <col min="12816" max="12816" width="12" style="115" customWidth="1"/>
    <col min="12817" max="12817" width="14" style="115" customWidth="1"/>
    <col min="12818" max="12818" width="13.42578125" style="115" customWidth="1"/>
    <col min="12819" max="12819" width="16.42578125" style="115" customWidth="1"/>
    <col min="12820" max="12823" width="17.7109375" style="115" customWidth="1"/>
    <col min="12824" max="12826" width="13.42578125" style="115" customWidth="1"/>
    <col min="12827" max="12827" width="11.140625" style="115" customWidth="1"/>
    <col min="12828" max="12828" width="8.85546875" style="115" customWidth="1"/>
    <col min="12829" max="12829" width="14.42578125" style="115" customWidth="1"/>
    <col min="12830" max="13056" width="9.140625" style="115"/>
    <col min="13057" max="13057" width="4.42578125" style="115" customWidth="1"/>
    <col min="13058" max="13058" width="50.28515625" style="115" customWidth="1"/>
    <col min="13059" max="13066" width="0" style="115" hidden="1" customWidth="1"/>
    <col min="13067" max="13067" width="15.85546875" style="115" customWidth="1"/>
    <col min="13068" max="13068" width="18.7109375" style="115" customWidth="1"/>
    <col min="13069" max="13069" width="15.85546875" style="115" customWidth="1"/>
    <col min="13070" max="13070" width="16" style="115" customWidth="1"/>
    <col min="13071" max="13071" width="17.7109375" style="115" customWidth="1"/>
    <col min="13072" max="13072" width="12" style="115" customWidth="1"/>
    <col min="13073" max="13073" width="14" style="115" customWidth="1"/>
    <col min="13074" max="13074" width="13.42578125" style="115" customWidth="1"/>
    <col min="13075" max="13075" width="16.42578125" style="115" customWidth="1"/>
    <col min="13076" max="13079" width="17.7109375" style="115" customWidth="1"/>
    <col min="13080" max="13082" width="13.42578125" style="115" customWidth="1"/>
    <col min="13083" max="13083" width="11.140625" style="115" customWidth="1"/>
    <col min="13084" max="13084" width="8.85546875" style="115" customWidth="1"/>
    <col min="13085" max="13085" width="14.42578125" style="115" customWidth="1"/>
    <col min="13086" max="13312" width="9.140625" style="115"/>
    <col min="13313" max="13313" width="4.42578125" style="115" customWidth="1"/>
    <col min="13314" max="13314" width="50.28515625" style="115" customWidth="1"/>
    <col min="13315" max="13322" width="0" style="115" hidden="1" customWidth="1"/>
    <col min="13323" max="13323" width="15.85546875" style="115" customWidth="1"/>
    <col min="13324" max="13324" width="18.7109375" style="115" customWidth="1"/>
    <col min="13325" max="13325" width="15.85546875" style="115" customWidth="1"/>
    <col min="13326" max="13326" width="16" style="115" customWidth="1"/>
    <col min="13327" max="13327" width="17.7109375" style="115" customWidth="1"/>
    <col min="13328" max="13328" width="12" style="115" customWidth="1"/>
    <col min="13329" max="13329" width="14" style="115" customWidth="1"/>
    <col min="13330" max="13330" width="13.42578125" style="115" customWidth="1"/>
    <col min="13331" max="13331" width="16.42578125" style="115" customWidth="1"/>
    <col min="13332" max="13335" width="17.7109375" style="115" customWidth="1"/>
    <col min="13336" max="13338" width="13.42578125" style="115" customWidth="1"/>
    <col min="13339" max="13339" width="11.140625" style="115" customWidth="1"/>
    <col min="13340" max="13340" width="8.85546875" style="115" customWidth="1"/>
    <col min="13341" max="13341" width="14.42578125" style="115" customWidth="1"/>
    <col min="13342" max="13568" width="9.140625" style="115"/>
    <col min="13569" max="13569" width="4.42578125" style="115" customWidth="1"/>
    <col min="13570" max="13570" width="50.28515625" style="115" customWidth="1"/>
    <col min="13571" max="13578" width="0" style="115" hidden="1" customWidth="1"/>
    <col min="13579" max="13579" width="15.85546875" style="115" customWidth="1"/>
    <col min="13580" max="13580" width="18.7109375" style="115" customWidth="1"/>
    <col min="13581" max="13581" width="15.85546875" style="115" customWidth="1"/>
    <col min="13582" max="13582" width="16" style="115" customWidth="1"/>
    <col min="13583" max="13583" width="17.7109375" style="115" customWidth="1"/>
    <col min="13584" max="13584" width="12" style="115" customWidth="1"/>
    <col min="13585" max="13585" width="14" style="115" customWidth="1"/>
    <col min="13586" max="13586" width="13.42578125" style="115" customWidth="1"/>
    <col min="13587" max="13587" width="16.42578125" style="115" customWidth="1"/>
    <col min="13588" max="13591" width="17.7109375" style="115" customWidth="1"/>
    <col min="13592" max="13594" width="13.42578125" style="115" customWidth="1"/>
    <col min="13595" max="13595" width="11.140625" style="115" customWidth="1"/>
    <col min="13596" max="13596" width="8.85546875" style="115" customWidth="1"/>
    <col min="13597" max="13597" width="14.42578125" style="115" customWidth="1"/>
    <col min="13598" max="13824" width="9.140625" style="115"/>
    <col min="13825" max="13825" width="4.42578125" style="115" customWidth="1"/>
    <col min="13826" max="13826" width="50.28515625" style="115" customWidth="1"/>
    <col min="13827" max="13834" width="0" style="115" hidden="1" customWidth="1"/>
    <col min="13835" max="13835" width="15.85546875" style="115" customWidth="1"/>
    <col min="13836" max="13836" width="18.7109375" style="115" customWidth="1"/>
    <col min="13837" max="13837" width="15.85546875" style="115" customWidth="1"/>
    <col min="13838" max="13838" width="16" style="115" customWidth="1"/>
    <col min="13839" max="13839" width="17.7109375" style="115" customWidth="1"/>
    <col min="13840" max="13840" width="12" style="115" customWidth="1"/>
    <col min="13841" max="13841" width="14" style="115" customWidth="1"/>
    <col min="13842" max="13842" width="13.42578125" style="115" customWidth="1"/>
    <col min="13843" max="13843" width="16.42578125" style="115" customWidth="1"/>
    <col min="13844" max="13847" width="17.7109375" style="115" customWidth="1"/>
    <col min="13848" max="13850" width="13.42578125" style="115" customWidth="1"/>
    <col min="13851" max="13851" width="11.140625" style="115" customWidth="1"/>
    <col min="13852" max="13852" width="8.85546875" style="115" customWidth="1"/>
    <col min="13853" max="13853" width="14.42578125" style="115" customWidth="1"/>
    <col min="13854" max="14080" width="9.140625" style="115"/>
    <col min="14081" max="14081" width="4.42578125" style="115" customWidth="1"/>
    <col min="14082" max="14082" width="50.28515625" style="115" customWidth="1"/>
    <col min="14083" max="14090" width="0" style="115" hidden="1" customWidth="1"/>
    <col min="14091" max="14091" width="15.85546875" style="115" customWidth="1"/>
    <col min="14092" max="14092" width="18.7109375" style="115" customWidth="1"/>
    <col min="14093" max="14093" width="15.85546875" style="115" customWidth="1"/>
    <col min="14094" max="14094" width="16" style="115" customWidth="1"/>
    <col min="14095" max="14095" width="17.7109375" style="115" customWidth="1"/>
    <col min="14096" max="14096" width="12" style="115" customWidth="1"/>
    <col min="14097" max="14097" width="14" style="115" customWidth="1"/>
    <col min="14098" max="14098" width="13.42578125" style="115" customWidth="1"/>
    <col min="14099" max="14099" width="16.42578125" style="115" customWidth="1"/>
    <col min="14100" max="14103" width="17.7109375" style="115" customWidth="1"/>
    <col min="14104" max="14106" width="13.42578125" style="115" customWidth="1"/>
    <col min="14107" max="14107" width="11.140625" style="115" customWidth="1"/>
    <col min="14108" max="14108" width="8.85546875" style="115" customWidth="1"/>
    <col min="14109" max="14109" width="14.42578125" style="115" customWidth="1"/>
    <col min="14110" max="14336" width="9.140625" style="115"/>
    <col min="14337" max="14337" width="4.42578125" style="115" customWidth="1"/>
    <col min="14338" max="14338" width="50.28515625" style="115" customWidth="1"/>
    <col min="14339" max="14346" width="0" style="115" hidden="1" customWidth="1"/>
    <col min="14347" max="14347" width="15.85546875" style="115" customWidth="1"/>
    <col min="14348" max="14348" width="18.7109375" style="115" customWidth="1"/>
    <col min="14349" max="14349" width="15.85546875" style="115" customWidth="1"/>
    <col min="14350" max="14350" width="16" style="115" customWidth="1"/>
    <col min="14351" max="14351" width="17.7109375" style="115" customWidth="1"/>
    <col min="14352" max="14352" width="12" style="115" customWidth="1"/>
    <col min="14353" max="14353" width="14" style="115" customWidth="1"/>
    <col min="14354" max="14354" width="13.42578125" style="115" customWidth="1"/>
    <col min="14355" max="14355" width="16.42578125" style="115" customWidth="1"/>
    <col min="14356" max="14359" width="17.7109375" style="115" customWidth="1"/>
    <col min="14360" max="14362" width="13.42578125" style="115" customWidth="1"/>
    <col min="14363" max="14363" width="11.140625" style="115" customWidth="1"/>
    <col min="14364" max="14364" width="8.85546875" style="115" customWidth="1"/>
    <col min="14365" max="14365" width="14.42578125" style="115" customWidth="1"/>
    <col min="14366" max="14592" width="9.140625" style="115"/>
    <col min="14593" max="14593" width="4.42578125" style="115" customWidth="1"/>
    <col min="14594" max="14594" width="50.28515625" style="115" customWidth="1"/>
    <col min="14595" max="14602" width="0" style="115" hidden="1" customWidth="1"/>
    <col min="14603" max="14603" width="15.85546875" style="115" customWidth="1"/>
    <col min="14604" max="14604" width="18.7109375" style="115" customWidth="1"/>
    <col min="14605" max="14605" width="15.85546875" style="115" customWidth="1"/>
    <col min="14606" max="14606" width="16" style="115" customWidth="1"/>
    <col min="14607" max="14607" width="17.7109375" style="115" customWidth="1"/>
    <col min="14608" max="14608" width="12" style="115" customWidth="1"/>
    <col min="14609" max="14609" width="14" style="115" customWidth="1"/>
    <col min="14610" max="14610" width="13.42578125" style="115" customWidth="1"/>
    <col min="14611" max="14611" width="16.42578125" style="115" customWidth="1"/>
    <col min="14612" max="14615" width="17.7109375" style="115" customWidth="1"/>
    <col min="14616" max="14618" width="13.42578125" style="115" customWidth="1"/>
    <col min="14619" max="14619" width="11.140625" style="115" customWidth="1"/>
    <col min="14620" max="14620" width="8.85546875" style="115" customWidth="1"/>
    <col min="14621" max="14621" width="14.42578125" style="115" customWidth="1"/>
    <col min="14622" max="14848" width="9.140625" style="115"/>
    <col min="14849" max="14849" width="4.42578125" style="115" customWidth="1"/>
    <col min="14850" max="14850" width="50.28515625" style="115" customWidth="1"/>
    <col min="14851" max="14858" width="0" style="115" hidden="1" customWidth="1"/>
    <col min="14859" max="14859" width="15.85546875" style="115" customWidth="1"/>
    <col min="14860" max="14860" width="18.7109375" style="115" customWidth="1"/>
    <col min="14861" max="14861" width="15.85546875" style="115" customWidth="1"/>
    <col min="14862" max="14862" width="16" style="115" customWidth="1"/>
    <col min="14863" max="14863" width="17.7109375" style="115" customWidth="1"/>
    <col min="14864" max="14864" width="12" style="115" customWidth="1"/>
    <col min="14865" max="14865" width="14" style="115" customWidth="1"/>
    <col min="14866" max="14866" width="13.42578125" style="115" customWidth="1"/>
    <col min="14867" max="14867" width="16.42578125" style="115" customWidth="1"/>
    <col min="14868" max="14871" width="17.7109375" style="115" customWidth="1"/>
    <col min="14872" max="14874" width="13.42578125" style="115" customWidth="1"/>
    <col min="14875" max="14875" width="11.140625" style="115" customWidth="1"/>
    <col min="14876" max="14876" width="8.85546875" style="115" customWidth="1"/>
    <col min="14877" max="14877" width="14.42578125" style="115" customWidth="1"/>
    <col min="14878" max="15104" width="9.140625" style="115"/>
    <col min="15105" max="15105" width="4.42578125" style="115" customWidth="1"/>
    <col min="15106" max="15106" width="50.28515625" style="115" customWidth="1"/>
    <col min="15107" max="15114" width="0" style="115" hidden="1" customWidth="1"/>
    <col min="15115" max="15115" width="15.85546875" style="115" customWidth="1"/>
    <col min="15116" max="15116" width="18.7109375" style="115" customWidth="1"/>
    <col min="15117" max="15117" width="15.85546875" style="115" customWidth="1"/>
    <col min="15118" max="15118" width="16" style="115" customWidth="1"/>
    <col min="15119" max="15119" width="17.7109375" style="115" customWidth="1"/>
    <col min="15120" max="15120" width="12" style="115" customWidth="1"/>
    <col min="15121" max="15121" width="14" style="115" customWidth="1"/>
    <col min="15122" max="15122" width="13.42578125" style="115" customWidth="1"/>
    <col min="15123" max="15123" width="16.42578125" style="115" customWidth="1"/>
    <col min="15124" max="15127" width="17.7109375" style="115" customWidth="1"/>
    <col min="15128" max="15130" width="13.42578125" style="115" customWidth="1"/>
    <col min="15131" max="15131" width="11.140625" style="115" customWidth="1"/>
    <col min="15132" max="15132" width="8.85546875" style="115" customWidth="1"/>
    <col min="15133" max="15133" width="14.42578125" style="115" customWidth="1"/>
    <col min="15134" max="15360" width="9.140625" style="115"/>
    <col min="15361" max="15361" width="4.42578125" style="115" customWidth="1"/>
    <col min="15362" max="15362" width="50.28515625" style="115" customWidth="1"/>
    <col min="15363" max="15370" width="0" style="115" hidden="1" customWidth="1"/>
    <col min="15371" max="15371" width="15.85546875" style="115" customWidth="1"/>
    <col min="15372" max="15372" width="18.7109375" style="115" customWidth="1"/>
    <col min="15373" max="15373" width="15.85546875" style="115" customWidth="1"/>
    <col min="15374" max="15374" width="16" style="115" customWidth="1"/>
    <col min="15375" max="15375" width="17.7109375" style="115" customWidth="1"/>
    <col min="15376" max="15376" width="12" style="115" customWidth="1"/>
    <col min="15377" max="15377" width="14" style="115" customWidth="1"/>
    <col min="15378" max="15378" width="13.42578125" style="115" customWidth="1"/>
    <col min="15379" max="15379" width="16.42578125" style="115" customWidth="1"/>
    <col min="15380" max="15383" width="17.7109375" style="115" customWidth="1"/>
    <col min="15384" max="15386" width="13.42578125" style="115" customWidth="1"/>
    <col min="15387" max="15387" width="11.140625" style="115" customWidth="1"/>
    <col min="15388" max="15388" width="8.85546875" style="115" customWidth="1"/>
    <col min="15389" max="15389" width="14.42578125" style="115" customWidth="1"/>
    <col min="15390" max="15616" width="9.140625" style="115"/>
    <col min="15617" max="15617" width="4.42578125" style="115" customWidth="1"/>
    <col min="15618" max="15618" width="50.28515625" style="115" customWidth="1"/>
    <col min="15619" max="15626" width="0" style="115" hidden="1" customWidth="1"/>
    <col min="15627" max="15627" width="15.85546875" style="115" customWidth="1"/>
    <col min="15628" max="15628" width="18.7109375" style="115" customWidth="1"/>
    <col min="15629" max="15629" width="15.85546875" style="115" customWidth="1"/>
    <col min="15630" max="15630" width="16" style="115" customWidth="1"/>
    <col min="15631" max="15631" width="17.7109375" style="115" customWidth="1"/>
    <col min="15632" max="15632" width="12" style="115" customWidth="1"/>
    <col min="15633" max="15633" width="14" style="115" customWidth="1"/>
    <col min="15634" max="15634" width="13.42578125" style="115" customWidth="1"/>
    <col min="15635" max="15635" width="16.42578125" style="115" customWidth="1"/>
    <col min="15636" max="15639" width="17.7109375" style="115" customWidth="1"/>
    <col min="15640" max="15642" width="13.42578125" style="115" customWidth="1"/>
    <col min="15643" max="15643" width="11.140625" style="115" customWidth="1"/>
    <col min="15644" max="15644" width="8.85546875" style="115" customWidth="1"/>
    <col min="15645" max="15645" width="14.42578125" style="115" customWidth="1"/>
    <col min="15646" max="15872" width="9.140625" style="115"/>
    <col min="15873" max="15873" width="4.42578125" style="115" customWidth="1"/>
    <col min="15874" max="15874" width="50.28515625" style="115" customWidth="1"/>
    <col min="15875" max="15882" width="0" style="115" hidden="1" customWidth="1"/>
    <col min="15883" max="15883" width="15.85546875" style="115" customWidth="1"/>
    <col min="15884" max="15884" width="18.7109375" style="115" customWidth="1"/>
    <col min="15885" max="15885" width="15.85546875" style="115" customWidth="1"/>
    <col min="15886" max="15886" width="16" style="115" customWidth="1"/>
    <col min="15887" max="15887" width="17.7109375" style="115" customWidth="1"/>
    <col min="15888" max="15888" width="12" style="115" customWidth="1"/>
    <col min="15889" max="15889" width="14" style="115" customWidth="1"/>
    <col min="15890" max="15890" width="13.42578125" style="115" customWidth="1"/>
    <col min="15891" max="15891" width="16.42578125" style="115" customWidth="1"/>
    <col min="15892" max="15895" width="17.7109375" style="115" customWidth="1"/>
    <col min="15896" max="15898" width="13.42578125" style="115" customWidth="1"/>
    <col min="15899" max="15899" width="11.140625" style="115" customWidth="1"/>
    <col min="15900" max="15900" width="8.85546875" style="115" customWidth="1"/>
    <col min="15901" max="15901" width="14.42578125" style="115" customWidth="1"/>
    <col min="15902" max="16128" width="9.140625" style="115"/>
    <col min="16129" max="16129" width="4.42578125" style="115" customWidth="1"/>
    <col min="16130" max="16130" width="50.28515625" style="115" customWidth="1"/>
    <col min="16131" max="16138" width="0" style="115" hidden="1" customWidth="1"/>
    <col min="16139" max="16139" width="15.85546875" style="115" customWidth="1"/>
    <col min="16140" max="16140" width="18.7109375" style="115" customWidth="1"/>
    <col min="16141" max="16141" width="15.85546875" style="115" customWidth="1"/>
    <col min="16142" max="16142" width="16" style="115" customWidth="1"/>
    <col min="16143" max="16143" width="17.7109375" style="115" customWidth="1"/>
    <col min="16144" max="16144" width="12" style="115" customWidth="1"/>
    <col min="16145" max="16145" width="14" style="115" customWidth="1"/>
    <col min="16146" max="16146" width="13.42578125" style="115" customWidth="1"/>
    <col min="16147" max="16147" width="16.42578125" style="115" customWidth="1"/>
    <col min="16148" max="16151" width="17.7109375" style="115" customWidth="1"/>
    <col min="16152" max="16154" width="13.42578125" style="115" customWidth="1"/>
    <col min="16155" max="16155" width="11.140625" style="115" customWidth="1"/>
    <col min="16156" max="16156" width="8.85546875" style="115" customWidth="1"/>
    <col min="16157" max="16157" width="14.42578125" style="115" customWidth="1"/>
    <col min="16158" max="16384" width="9.140625" style="115"/>
  </cols>
  <sheetData>
    <row r="2" spans="1:29">
      <c r="C2" s="115" t="s">
        <v>275</v>
      </c>
      <c r="P2" s="59" t="s">
        <v>401</v>
      </c>
    </row>
    <row r="4" spans="1:29">
      <c r="B4" s="59" t="s">
        <v>276</v>
      </c>
      <c r="C4" s="3"/>
      <c r="D4" s="3"/>
    </row>
    <row r="5" spans="1:29" ht="21.75" thickBot="1"/>
    <row r="6" spans="1:29" ht="36" customHeight="1" thickBot="1">
      <c r="A6" s="29"/>
      <c r="B6" s="532"/>
      <c r="C6" s="533" t="s">
        <v>277</v>
      </c>
      <c r="D6" s="534"/>
      <c r="E6" s="534"/>
      <c r="F6" s="534"/>
      <c r="G6" s="534"/>
      <c r="H6" s="534"/>
      <c r="I6" s="534"/>
      <c r="J6" s="535"/>
      <c r="K6" s="534"/>
      <c r="L6" s="533" t="s">
        <v>303</v>
      </c>
      <c r="M6" s="534"/>
      <c r="N6" s="534"/>
      <c r="O6" s="534"/>
      <c r="P6" s="385"/>
      <c r="Q6" s="534"/>
      <c r="R6" s="534"/>
      <c r="S6" s="533"/>
      <c r="T6" s="533" t="s">
        <v>400</v>
      </c>
      <c r="U6" s="534"/>
      <c r="V6" s="534"/>
      <c r="W6" s="534"/>
      <c r="X6" s="536"/>
      <c r="Y6" s="534"/>
      <c r="Z6" s="534"/>
      <c r="AA6" s="537"/>
      <c r="AB6" s="538" t="s">
        <v>278</v>
      </c>
      <c r="AC6" s="539"/>
    </row>
    <row r="7" spans="1:29" ht="29.25" customHeight="1">
      <c r="A7" s="29"/>
      <c r="B7" s="540" t="s">
        <v>95</v>
      </c>
      <c r="C7" s="541" t="s">
        <v>279</v>
      </c>
      <c r="D7" s="541" t="s">
        <v>280</v>
      </c>
      <c r="E7" s="542" t="s">
        <v>5</v>
      </c>
      <c r="F7" s="543" t="s">
        <v>281</v>
      </c>
      <c r="G7" s="544" t="s">
        <v>245</v>
      </c>
      <c r="H7" s="545" t="s">
        <v>93</v>
      </c>
      <c r="I7" s="541" t="s">
        <v>94</v>
      </c>
      <c r="J7" s="546" t="s">
        <v>246</v>
      </c>
      <c r="K7" s="543" t="s">
        <v>279</v>
      </c>
      <c r="L7" s="541" t="s">
        <v>280</v>
      </c>
      <c r="M7" s="541" t="s">
        <v>5</v>
      </c>
      <c r="N7" s="542" t="s">
        <v>281</v>
      </c>
      <c r="O7" s="547" t="s">
        <v>245</v>
      </c>
      <c r="P7" s="386" t="s">
        <v>93</v>
      </c>
      <c r="Q7" s="541" t="s">
        <v>94</v>
      </c>
      <c r="R7" s="548" t="s">
        <v>246</v>
      </c>
      <c r="S7" s="543" t="s">
        <v>279</v>
      </c>
      <c r="T7" s="541" t="s">
        <v>280</v>
      </c>
      <c r="U7" s="541" t="s">
        <v>5</v>
      </c>
      <c r="V7" s="542" t="s">
        <v>281</v>
      </c>
      <c r="W7" s="547" t="s">
        <v>245</v>
      </c>
      <c r="X7" s="522" t="s">
        <v>93</v>
      </c>
      <c r="Y7" s="541" t="s">
        <v>94</v>
      </c>
      <c r="Z7" s="548" t="s">
        <v>246</v>
      </c>
      <c r="AA7" s="549" t="s">
        <v>245</v>
      </c>
      <c r="AB7" s="545" t="s">
        <v>94</v>
      </c>
      <c r="AC7" s="550" t="s">
        <v>246</v>
      </c>
    </row>
    <row r="8" spans="1:29" ht="24.75" customHeight="1">
      <c r="A8" s="29"/>
      <c r="B8" s="551"/>
      <c r="C8" s="552" t="s">
        <v>282</v>
      </c>
      <c r="D8" s="552" t="s">
        <v>282</v>
      </c>
      <c r="E8" s="553"/>
      <c r="F8" s="364" t="s">
        <v>283</v>
      </c>
      <c r="G8" s="554"/>
      <c r="H8" s="552"/>
      <c r="I8" s="552"/>
      <c r="J8" s="555"/>
      <c r="K8" s="364" t="s">
        <v>282</v>
      </c>
      <c r="L8" s="552" t="s">
        <v>282</v>
      </c>
      <c r="M8" s="552"/>
      <c r="N8" s="553" t="s">
        <v>283</v>
      </c>
      <c r="O8" s="556"/>
      <c r="P8" s="387"/>
      <c r="Q8" s="552"/>
      <c r="R8" s="557"/>
      <c r="S8" s="364" t="s">
        <v>282</v>
      </c>
      <c r="T8" s="552" t="s">
        <v>282</v>
      </c>
      <c r="U8" s="552"/>
      <c r="V8" s="553" t="s">
        <v>283</v>
      </c>
      <c r="W8" s="556"/>
      <c r="X8" s="523"/>
      <c r="Y8" s="552"/>
      <c r="Z8" s="557"/>
      <c r="AA8" s="558" t="s">
        <v>284</v>
      </c>
      <c r="AB8" s="559" t="s">
        <v>284</v>
      </c>
      <c r="AC8" s="560" t="s">
        <v>284</v>
      </c>
    </row>
    <row r="9" spans="1:29" ht="21" customHeight="1" thickBot="1">
      <c r="A9" s="29"/>
      <c r="B9" s="561"/>
      <c r="C9" s="562"/>
      <c r="D9" s="562"/>
      <c r="E9" s="563"/>
      <c r="F9" s="564"/>
      <c r="G9" s="565"/>
      <c r="H9" s="562"/>
      <c r="I9" s="562"/>
      <c r="J9" s="566"/>
      <c r="K9" s="564"/>
      <c r="L9" s="562"/>
      <c r="M9" s="562"/>
      <c r="N9" s="563"/>
      <c r="O9" s="567"/>
      <c r="P9" s="388"/>
      <c r="Q9" s="562"/>
      <c r="R9" s="568"/>
      <c r="S9" s="564"/>
      <c r="T9" s="562"/>
      <c r="U9" s="562"/>
      <c r="V9" s="563"/>
      <c r="W9" s="567"/>
      <c r="X9" s="524"/>
      <c r="Y9" s="562"/>
      <c r="Z9" s="568"/>
      <c r="AA9" s="569" t="s">
        <v>285</v>
      </c>
      <c r="AB9" s="570" t="s">
        <v>285</v>
      </c>
      <c r="AC9" s="571" t="s">
        <v>285</v>
      </c>
    </row>
    <row r="10" spans="1:29" ht="31.5" customHeight="1">
      <c r="A10" s="29"/>
      <c r="B10" s="572" t="s">
        <v>286</v>
      </c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389"/>
      <c r="Q10" s="573"/>
      <c r="R10" s="574"/>
      <c r="S10" s="29"/>
      <c r="T10" s="29"/>
      <c r="U10" s="29"/>
      <c r="V10" s="29"/>
      <c r="W10" s="29"/>
      <c r="X10" s="575"/>
      <c r="Y10" s="29"/>
      <c r="Z10" s="29"/>
      <c r="AA10" s="576"/>
      <c r="AB10" s="576"/>
      <c r="AC10" s="576"/>
    </row>
    <row r="11" spans="1:29" ht="18.75">
      <c r="A11" s="29">
        <v>1</v>
      </c>
      <c r="B11" s="577" t="s">
        <v>98</v>
      </c>
      <c r="C11" s="116">
        <v>28098795.43</v>
      </c>
      <c r="D11" s="116">
        <v>37378448.030000001</v>
      </c>
      <c r="E11" s="116">
        <v>3376652.23</v>
      </c>
      <c r="F11" s="116">
        <v>8474638.0999999996</v>
      </c>
      <c r="G11" s="116">
        <f>SUM(C11:F11)</f>
        <v>77328533.789999992</v>
      </c>
      <c r="H11" s="117">
        <v>379</v>
      </c>
      <c r="I11" s="577" t="s">
        <v>97</v>
      </c>
      <c r="J11" s="116">
        <f>+G11/H11</f>
        <v>204033.0706860158</v>
      </c>
      <c r="K11" s="336">
        <v>6006355.8399999999</v>
      </c>
      <c r="L11" s="336">
        <v>134021141.93000001</v>
      </c>
      <c r="M11" s="336">
        <v>4759533.79</v>
      </c>
      <c r="N11" s="336">
        <v>5587598.4100000001</v>
      </c>
      <c r="O11" s="336">
        <v>150374629.97</v>
      </c>
      <c r="P11" s="64">
        <v>15667</v>
      </c>
      <c r="Q11" s="577" t="s">
        <v>97</v>
      </c>
      <c r="R11" s="118">
        <v>9598.176419760237</v>
      </c>
      <c r="S11" s="62">
        <f>ตาราง3!B5</f>
        <v>38830398.340000004</v>
      </c>
      <c r="T11" s="62">
        <f>ตาราง3!C5</f>
        <v>184667461.78999999</v>
      </c>
      <c r="U11" s="62">
        <f>ตาราง3!D5</f>
        <v>5434901.5800000001</v>
      </c>
      <c r="V11" s="62">
        <f>ตาราง3!E5</f>
        <v>5978493.8399999999</v>
      </c>
      <c r="W11" s="62">
        <f>ตาราง3!F5</f>
        <v>234911255.55000001</v>
      </c>
      <c r="X11" s="62">
        <f>ตาราง3!G5</f>
        <v>16500</v>
      </c>
      <c r="Y11" s="62" t="str">
        <f>ตาราง3!H5</f>
        <v>ราย</v>
      </c>
      <c r="Z11" s="62">
        <f>ตาราง3!I5</f>
        <v>14237.045790909091</v>
      </c>
      <c r="AA11" s="578">
        <f>+(W11-O11)/O11*100</f>
        <v>56.217345703105117</v>
      </c>
      <c r="AB11" s="578">
        <f>+(X11-P11)/P11*100</f>
        <v>5.3169081508904066</v>
      </c>
      <c r="AC11" s="578">
        <f>+(Z11-R11)/R11*100</f>
        <v>48.330736676173046</v>
      </c>
    </row>
    <row r="12" spans="1:29" ht="18.75">
      <c r="A12" s="29">
        <v>2</v>
      </c>
      <c r="B12" s="577" t="s">
        <v>100</v>
      </c>
      <c r="C12" s="116">
        <v>18732530.289999999</v>
      </c>
      <c r="D12" s="116">
        <v>24918965.359999999</v>
      </c>
      <c r="E12" s="116">
        <v>2251101.4900000002</v>
      </c>
      <c r="F12" s="116">
        <v>5649758.7300000004</v>
      </c>
      <c r="G12" s="116">
        <f t="shared" ref="G12:G117" si="0">SUM(C12:F12)</f>
        <v>51552355.870000005</v>
      </c>
      <c r="H12" s="117">
        <v>255</v>
      </c>
      <c r="I12" s="577" t="s">
        <v>97</v>
      </c>
      <c r="J12" s="116">
        <f t="shared" ref="J12:J105" si="1">+G12/H12</f>
        <v>202166.10145098041</v>
      </c>
      <c r="K12" s="336">
        <v>460051.51</v>
      </c>
      <c r="L12" s="336">
        <v>10265230.76</v>
      </c>
      <c r="M12" s="336">
        <v>364552.28</v>
      </c>
      <c r="N12" s="336">
        <v>427977.16</v>
      </c>
      <c r="O12" s="336">
        <v>11517811.699999999</v>
      </c>
      <c r="P12" s="64">
        <v>1200</v>
      </c>
      <c r="Q12" s="577" t="s">
        <v>97</v>
      </c>
      <c r="R12" s="118">
        <v>9598.176419760237</v>
      </c>
      <c r="S12" s="62">
        <f>ตาราง3!B6</f>
        <v>2030947.5</v>
      </c>
      <c r="T12" s="62">
        <f>ตาราง3!C6</f>
        <v>9658667.8499999996</v>
      </c>
      <c r="U12" s="62">
        <f>ตาราง3!D6</f>
        <v>284261.82</v>
      </c>
      <c r="V12" s="62">
        <f>ตาราง3!E6</f>
        <v>312693.34000000003</v>
      </c>
      <c r="W12" s="62">
        <f>ตาราง3!F6</f>
        <v>12286570.52</v>
      </c>
      <c r="X12" s="62">
        <f>ตาราง3!G6</f>
        <v>863</v>
      </c>
      <c r="Y12" s="62" t="str">
        <f>ตาราง3!H6</f>
        <v>ราย</v>
      </c>
      <c r="Z12" s="62">
        <f>ตาราง3!I6</f>
        <v>14237.045793742758</v>
      </c>
      <c r="AA12" s="578">
        <f t="shared" ref="AA12:AA16" si="2">+(W12-O12)/O12*100</f>
        <v>6.6745215152284558</v>
      </c>
      <c r="AB12" s="578">
        <f t="shared" ref="AB12:AB16" si="3">+(X12-P12)/P12*100</f>
        <v>-28.083333333333332</v>
      </c>
      <c r="AC12" s="578">
        <f t="shared" ref="AC12:AC16" si="4">+(Z12-R12)/R12*100</f>
        <v>48.330736705696019</v>
      </c>
    </row>
    <row r="13" spans="1:29" ht="18.75">
      <c r="A13" s="29">
        <v>3</v>
      </c>
      <c r="B13" s="577" t="s">
        <v>101</v>
      </c>
      <c r="C13" s="116">
        <v>9366265.1400000006</v>
      </c>
      <c r="D13" s="116">
        <v>12459482.68</v>
      </c>
      <c r="E13" s="116">
        <v>1125550.74</v>
      </c>
      <c r="F13" s="116">
        <v>2824879.37</v>
      </c>
      <c r="G13" s="116">
        <f t="shared" si="0"/>
        <v>25776177.93</v>
      </c>
      <c r="H13" s="117">
        <v>194</v>
      </c>
      <c r="I13" s="577" t="s">
        <v>97</v>
      </c>
      <c r="J13" s="116">
        <f t="shared" si="1"/>
        <v>132866.89654639174</v>
      </c>
      <c r="K13" s="336">
        <v>82809.27</v>
      </c>
      <c r="L13" s="336">
        <v>1847741.54</v>
      </c>
      <c r="M13" s="336">
        <v>65619.41</v>
      </c>
      <c r="N13" s="336">
        <v>77035.89</v>
      </c>
      <c r="O13" s="336">
        <v>2073206.11</v>
      </c>
      <c r="P13" s="64">
        <v>216</v>
      </c>
      <c r="Q13" s="577" t="s">
        <v>97</v>
      </c>
      <c r="R13" s="118">
        <v>9598.176419760237</v>
      </c>
      <c r="S13" s="62">
        <f>ตาราง3!B7</f>
        <v>473024.85</v>
      </c>
      <c r="T13" s="62">
        <f>ตาราง3!C7</f>
        <v>2249585.44</v>
      </c>
      <c r="U13" s="62">
        <f>ตาราง3!D7</f>
        <v>66206.98</v>
      </c>
      <c r="V13" s="62">
        <f>ตาราง3!E7</f>
        <v>72828.92</v>
      </c>
      <c r="W13" s="62">
        <f>ตาราง3!F7</f>
        <v>2861646.2</v>
      </c>
      <c r="X13" s="62">
        <f>ตาราง3!G7</f>
        <v>201</v>
      </c>
      <c r="Y13" s="62" t="str">
        <f>ตาราง3!H7</f>
        <v>ราย</v>
      </c>
      <c r="Z13" s="62">
        <f>ตาราง3!I7</f>
        <v>14237.04577114428</v>
      </c>
      <c r="AA13" s="578">
        <f t="shared" si="2"/>
        <v>38.029990660214679</v>
      </c>
      <c r="AB13" s="578">
        <f t="shared" si="3"/>
        <v>-6.9444444444444446</v>
      </c>
      <c r="AC13" s="578">
        <f t="shared" si="4"/>
        <v>48.330736470250478</v>
      </c>
    </row>
    <row r="14" spans="1:29" ht="18.75">
      <c r="A14" s="29">
        <v>4</v>
      </c>
      <c r="B14" s="577" t="s">
        <v>102</v>
      </c>
      <c r="C14" s="116">
        <v>6244176.7599999998</v>
      </c>
      <c r="D14" s="116">
        <v>8306321.7599999998</v>
      </c>
      <c r="E14" s="116">
        <v>750367.16</v>
      </c>
      <c r="F14" s="116">
        <v>1883252.91</v>
      </c>
      <c r="G14" s="116">
        <f t="shared" si="0"/>
        <v>17184118.59</v>
      </c>
      <c r="H14" s="117">
        <v>102</v>
      </c>
      <c r="I14" s="577" t="s">
        <v>97</v>
      </c>
      <c r="J14" s="116">
        <f t="shared" si="1"/>
        <v>168471.75088235294</v>
      </c>
      <c r="K14" s="336">
        <v>70541.23</v>
      </c>
      <c r="L14" s="336">
        <v>1574002.05</v>
      </c>
      <c r="M14" s="336">
        <v>55898.02</v>
      </c>
      <c r="N14" s="336">
        <v>65623.16</v>
      </c>
      <c r="O14" s="336">
        <v>1766064.46</v>
      </c>
      <c r="P14" s="64">
        <v>184</v>
      </c>
      <c r="Q14" s="577" t="s">
        <v>97</v>
      </c>
      <c r="R14" s="118">
        <v>9598.176419760237</v>
      </c>
      <c r="S14" s="62">
        <f>ตาราง3!B8</f>
        <v>477731.57</v>
      </c>
      <c r="T14" s="62">
        <f>ตาราง3!C8</f>
        <v>2271969.38</v>
      </c>
      <c r="U14" s="62">
        <f>ตาราง3!D8</f>
        <v>66865.759999999995</v>
      </c>
      <c r="V14" s="62">
        <f>ตาราง3!E8</f>
        <v>73553.59</v>
      </c>
      <c r="W14" s="62">
        <f>ตาราง3!F8</f>
        <v>2890120.3</v>
      </c>
      <c r="X14" s="62">
        <f>ตาราง3!G8</f>
        <v>203</v>
      </c>
      <c r="Y14" s="62" t="str">
        <f>ตาราง3!H8</f>
        <v>ราย</v>
      </c>
      <c r="Z14" s="62">
        <f>ตาราง3!I8</f>
        <v>14237.045812807881</v>
      </c>
      <c r="AA14" s="578">
        <f t="shared" si="2"/>
        <v>63.647497894839013</v>
      </c>
      <c r="AB14" s="578">
        <f t="shared" si="3"/>
        <v>10.326086956521738</v>
      </c>
      <c r="AC14" s="578">
        <f t="shared" si="4"/>
        <v>48.330736904328781</v>
      </c>
    </row>
    <row r="15" spans="1:29" ht="18.75">
      <c r="A15" s="29">
        <v>5</v>
      </c>
      <c r="B15" s="577" t="s">
        <v>105</v>
      </c>
      <c r="C15" s="116">
        <v>1571088.13</v>
      </c>
      <c r="D15" s="116">
        <v>727355.87</v>
      </c>
      <c r="E15" s="116">
        <v>160685.56</v>
      </c>
      <c r="F15" s="116">
        <v>1559608.62</v>
      </c>
      <c r="G15" s="116">
        <f t="shared" si="0"/>
        <v>4018738.18</v>
      </c>
      <c r="H15" s="117">
        <v>736</v>
      </c>
      <c r="I15" s="577" t="s">
        <v>97</v>
      </c>
      <c r="J15" s="116">
        <f t="shared" si="1"/>
        <v>5460.2420923913041</v>
      </c>
      <c r="K15" s="336">
        <v>1297729.79</v>
      </c>
      <c r="L15" s="336">
        <v>2979539.82</v>
      </c>
      <c r="M15" s="336">
        <v>580517.12</v>
      </c>
      <c r="N15" s="336">
        <v>4134313.97</v>
      </c>
      <c r="O15" s="336">
        <v>8992100.7100000009</v>
      </c>
      <c r="P15" s="64">
        <v>530</v>
      </c>
      <c r="Q15" s="577" t="s">
        <v>97</v>
      </c>
      <c r="R15" s="118">
        <v>16966.227748427675</v>
      </c>
      <c r="S15" s="62">
        <f>ตาราง3!B9</f>
        <v>682706.88</v>
      </c>
      <c r="T15" s="62">
        <f>ตาราง3!C9</f>
        <v>3246779.63</v>
      </c>
      <c r="U15" s="62">
        <f>ตาราง3!D9</f>
        <v>95555.15</v>
      </c>
      <c r="V15" s="62">
        <f>ตาราง3!E9</f>
        <v>3498296.44</v>
      </c>
      <c r="W15" s="62">
        <f>ตาราง3!F9</f>
        <v>7523338.1100000003</v>
      </c>
      <c r="X15" s="62">
        <f>ตาราง3!G9</f>
        <v>817</v>
      </c>
      <c r="Y15" s="62" t="str">
        <f>ตาราง3!H9</f>
        <v>ราย</v>
      </c>
      <c r="Z15" s="62">
        <f>ตาราง3!I9</f>
        <v>9208.4921787025705</v>
      </c>
      <c r="AA15" s="578">
        <f t="shared" si="2"/>
        <v>-16.333920708501502</v>
      </c>
      <c r="AB15" s="578">
        <f t="shared" si="3"/>
        <v>54.150943396226417</v>
      </c>
      <c r="AC15" s="578">
        <f t="shared" si="4"/>
        <v>-45.724575225297464</v>
      </c>
    </row>
    <row r="16" spans="1:29" ht="18.75">
      <c r="A16" s="29">
        <v>6</v>
      </c>
      <c r="B16" s="577" t="s">
        <v>106</v>
      </c>
      <c r="C16" s="116">
        <v>392772.03</v>
      </c>
      <c r="D16" s="116">
        <v>181838.97</v>
      </c>
      <c r="E16" s="116">
        <v>40171.39</v>
      </c>
      <c r="F16" s="116">
        <v>389902.16</v>
      </c>
      <c r="G16" s="116">
        <f t="shared" si="0"/>
        <v>1004684.55</v>
      </c>
      <c r="H16" s="117">
        <v>194</v>
      </c>
      <c r="I16" s="577" t="s">
        <v>97</v>
      </c>
      <c r="J16" s="116">
        <f t="shared" si="1"/>
        <v>5178.7863402061857</v>
      </c>
      <c r="K16" s="336">
        <v>648864.9</v>
      </c>
      <c r="L16" s="336">
        <v>1489769.91</v>
      </c>
      <c r="M16" s="336">
        <v>290258.56</v>
      </c>
      <c r="N16" s="336">
        <v>2067156.99</v>
      </c>
      <c r="O16" s="336">
        <v>4496050.3499999996</v>
      </c>
      <c r="P16" s="64">
        <v>265</v>
      </c>
      <c r="Q16" s="577" t="s">
        <v>97</v>
      </c>
      <c r="R16" s="118">
        <v>16966.227748427675</v>
      </c>
      <c r="S16" s="62">
        <f>ตาราง3!B10</f>
        <v>152084.03</v>
      </c>
      <c r="T16" s="62">
        <f>ตาราง3!C10</f>
        <v>723272.82</v>
      </c>
      <c r="U16" s="62">
        <f>ตาราง3!D10</f>
        <v>21286.46</v>
      </c>
      <c r="V16" s="62">
        <f>ตาราง3!E10</f>
        <v>779302.27</v>
      </c>
      <c r="W16" s="62">
        <f>ตาราง3!F10</f>
        <v>1675945.58</v>
      </c>
      <c r="X16" s="62">
        <f>ตาราง3!G10</f>
        <v>182</v>
      </c>
      <c r="Y16" s="62" t="str">
        <f>ตาราง3!H10</f>
        <v>ราย</v>
      </c>
      <c r="Z16" s="62">
        <f>ตาราง3!I10</f>
        <v>9208.4921978021976</v>
      </c>
      <c r="AA16" s="578">
        <f t="shared" si="2"/>
        <v>-62.724047785630333</v>
      </c>
      <c r="AB16" s="578">
        <f t="shared" si="3"/>
        <v>-31.320754716981131</v>
      </c>
      <c r="AC16" s="578">
        <f t="shared" si="4"/>
        <v>-45.724575112723073</v>
      </c>
    </row>
    <row r="17" spans="1:29" ht="18.75">
      <c r="A17" s="29"/>
      <c r="B17" s="577" t="s">
        <v>362</v>
      </c>
      <c r="C17" s="116"/>
      <c r="D17" s="116"/>
      <c r="E17" s="116"/>
      <c r="F17" s="116"/>
      <c r="G17" s="116"/>
      <c r="H17" s="117"/>
      <c r="I17" s="577"/>
      <c r="J17" s="116"/>
      <c r="K17" s="336"/>
      <c r="L17" s="336"/>
      <c r="M17" s="336"/>
      <c r="N17" s="336"/>
      <c r="O17" s="336"/>
      <c r="P17" s="64"/>
      <c r="Q17" s="577"/>
      <c r="R17" s="118"/>
      <c r="S17" s="62">
        <f>ตาราง3!B11</f>
        <v>26740.05</v>
      </c>
      <c r="T17" s="62">
        <f>ตาราง3!C11</f>
        <v>127168.85</v>
      </c>
      <c r="U17" s="62">
        <f>ตาราง3!D11</f>
        <v>3742.67</v>
      </c>
      <c r="V17" s="62">
        <f>ตาราง3!E11</f>
        <v>137020.18</v>
      </c>
      <c r="W17" s="62">
        <f>ตาราง3!F11</f>
        <v>294671.75</v>
      </c>
      <c r="X17" s="62">
        <f>ตาราง3!G11</f>
        <v>32</v>
      </c>
      <c r="Y17" s="62" t="str">
        <f>ตาราง3!H11</f>
        <v>ราย</v>
      </c>
      <c r="Z17" s="62">
        <f>ตาราง3!I11</f>
        <v>9208.4921875</v>
      </c>
      <c r="AA17" s="579">
        <v>100</v>
      </c>
      <c r="AB17" s="579">
        <v>100</v>
      </c>
      <c r="AC17" s="579">
        <v>100</v>
      </c>
    </row>
    <row r="18" spans="1:29" ht="37.5">
      <c r="A18" s="29"/>
      <c r="B18" s="580" t="s">
        <v>363</v>
      </c>
      <c r="C18" s="116"/>
      <c r="D18" s="116"/>
      <c r="E18" s="116"/>
      <c r="F18" s="116"/>
      <c r="G18" s="116"/>
      <c r="H18" s="117"/>
      <c r="I18" s="577"/>
      <c r="J18" s="116"/>
      <c r="K18" s="336"/>
      <c r="L18" s="336"/>
      <c r="M18" s="336"/>
      <c r="N18" s="336"/>
      <c r="O18" s="336"/>
      <c r="P18" s="64"/>
      <c r="Q18" s="577"/>
      <c r="R18" s="118"/>
      <c r="S18" s="62">
        <f>ตาราง3!B12</f>
        <v>5013.76</v>
      </c>
      <c r="T18" s="62">
        <f>ตาราง3!C12</f>
        <v>23844.16</v>
      </c>
      <c r="U18" s="62">
        <f>ตาราง3!D12</f>
        <v>701.75</v>
      </c>
      <c r="V18" s="62">
        <f>ตาราง3!E12</f>
        <v>25691.279999999999</v>
      </c>
      <c r="W18" s="62">
        <f>ตาราง3!F12</f>
        <v>55250.95</v>
      </c>
      <c r="X18" s="62">
        <f>ตาราง3!G12</f>
        <v>6</v>
      </c>
      <c r="Y18" s="62" t="str">
        <f>ตาราง3!H12</f>
        <v>ราย</v>
      </c>
      <c r="Z18" s="62">
        <f>ตาราง3!I12</f>
        <v>9208.4916666666668</v>
      </c>
      <c r="AA18" s="579">
        <v>100</v>
      </c>
      <c r="AB18" s="579">
        <v>100</v>
      </c>
      <c r="AC18" s="579">
        <v>100</v>
      </c>
    </row>
    <row r="19" spans="1:29" ht="18.75">
      <c r="A19" s="29"/>
      <c r="B19" s="577" t="s">
        <v>364</v>
      </c>
      <c r="C19" s="116"/>
      <c r="D19" s="116"/>
      <c r="E19" s="116"/>
      <c r="F19" s="116"/>
      <c r="G19" s="116"/>
      <c r="H19" s="117"/>
      <c r="I19" s="577"/>
      <c r="J19" s="116"/>
      <c r="K19" s="336"/>
      <c r="L19" s="336"/>
      <c r="M19" s="336"/>
      <c r="N19" s="336"/>
      <c r="O19" s="336"/>
      <c r="P19" s="64"/>
      <c r="Q19" s="577"/>
      <c r="R19" s="118"/>
      <c r="S19" s="62">
        <f>ตาราง3!B13</f>
        <v>1671.25</v>
      </c>
      <c r="T19" s="62">
        <f>ตาราง3!C13</f>
        <v>7948.05</v>
      </c>
      <c r="U19" s="62">
        <f>ตาราง3!D13</f>
        <v>233.92</v>
      </c>
      <c r="V19" s="62">
        <f>ตาราง3!E13</f>
        <v>8563.76</v>
      </c>
      <c r="W19" s="62">
        <f>ตาราง3!F13</f>
        <v>18416.98</v>
      </c>
      <c r="X19" s="62">
        <f>ตาราง3!G13</f>
        <v>2</v>
      </c>
      <c r="Y19" s="62" t="str">
        <f>ตาราง3!H13</f>
        <v>ราย</v>
      </c>
      <c r="Z19" s="62">
        <f>ตาราง3!I13</f>
        <v>9208.49</v>
      </c>
      <c r="AA19" s="579">
        <v>100</v>
      </c>
      <c r="AB19" s="579">
        <v>100</v>
      </c>
      <c r="AC19" s="579">
        <v>100</v>
      </c>
    </row>
    <row r="20" spans="1:29" ht="75">
      <c r="A20" s="29"/>
      <c r="B20" s="580" t="s">
        <v>365</v>
      </c>
      <c r="C20" s="116"/>
      <c r="D20" s="116"/>
      <c r="E20" s="116"/>
      <c r="F20" s="116"/>
      <c r="G20" s="116"/>
      <c r="H20" s="117"/>
      <c r="I20" s="577"/>
      <c r="J20" s="116"/>
      <c r="K20" s="336"/>
      <c r="L20" s="336"/>
      <c r="M20" s="336"/>
      <c r="N20" s="336"/>
      <c r="O20" s="336"/>
      <c r="P20" s="64"/>
      <c r="Q20" s="577"/>
      <c r="R20" s="118"/>
      <c r="S20" s="62">
        <f>ตาราง3!B14</f>
        <v>98603.93</v>
      </c>
      <c r="T20" s="62">
        <f>ตาราง3!C14</f>
        <v>468935.12</v>
      </c>
      <c r="U20" s="62">
        <f>ตาราง3!D14</f>
        <v>13801.11</v>
      </c>
      <c r="V20" s="62">
        <f>ตาราง3!E14</f>
        <v>505261.91</v>
      </c>
      <c r="W20" s="62">
        <f>ตาราง3!F14</f>
        <v>1086602.08</v>
      </c>
      <c r="X20" s="62">
        <f>ตาราง3!G14</f>
        <v>118</v>
      </c>
      <c r="Y20" s="62" t="str">
        <f>ตาราง3!H14</f>
        <v>ราย</v>
      </c>
      <c r="Z20" s="62">
        <f>ตาราง3!I14</f>
        <v>9208.492203389831</v>
      </c>
      <c r="AA20" s="579">
        <v>100</v>
      </c>
      <c r="AB20" s="579">
        <v>100</v>
      </c>
      <c r="AC20" s="579">
        <v>100</v>
      </c>
    </row>
    <row r="21" spans="1:29" ht="18.75">
      <c r="A21" s="29"/>
      <c r="B21" s="577" t="s">
        <v>366</v>
      </c>
      <c r="C21" s="116"/>
      <c r="D21" s="116"/>
      <c r="E21" s="116"/>
      <c r="F21" s="116"/>
      <c r="G21" s="116"/>
      <c r="H21" s="117"/>
      <c r="I21" s="577"/>
      <c r="J21" s="116"/>
      <c r="K21" s="336"/>
      <c r="L21" s="336"/>
      <c r="M21" s="336"/>
      <c r="N21" s="336"/>
      <c r="O21" s="336"/>
      <c r="P21" s="64"/>
      <c r="Q21" s="577"/>
      <c r="R21" s="118"/>
      <c r="S21" s="62">
        <f>ตาราง3!B15</f>
        <v>65178.87</v>
      </c>
      <c r="T21" s="62">
        <f>ตาราง3!C15</f>
        <v>309974.07</v>
      </c>
      <c r="U21" s="62">
        <f>ตาราง3!D15</f>
        <v>9122.77</v>
      </c>
      <c r="V21" s="62">
        <f>ตาราง3!E15</f>
        <v>333986.69</v>
      </c>
      <c r="W21" s="62">
        <f>ตาราง3!F15</f>
        <v>718262.39</v>
      </c>
      <c r="X21" s="62">
        <f>ตาราง3!G15</f>
        <v>78</v>
      </c>
      <c r="Y21" s="62" t="str">
        <f>ตาราง3!H15</f>
        <v>ราย</v>
      </c>
      <c r="Z21" s="62">
        <f>ตาราง3!I15</f>
        <v>9208.4921794871789</v>
      </c>
      <c r="AA21" s="579">
        <v>100</v>
      </c>
      <c r="AB21" s="579">
        <v>100</v>
      </c>
      <c r="AC21" s="579">
        <v>100</v>
      </c>
    </row>
    <row r="22" spans="1:29" ht="18.75">
      <c r="A22" s="29"/>
      <c r="B22" s="577" t="s">
        <v>367</v>
      </c>
      <c r="C22" s="116"/>
      <c r="D22" s="116"/>
      <c r="E22" s="116"/>
      <c r="F22" s="116"/>
      <c r="G22" s="116"/>
      <c r="H22" s="117"/>
      <c r="I22" s="577"/>
      <c r="J22" s="116"/>
      <c r="K22" s="336"/>
      <c r="L22" s="336"/>
      <c r="M22" s="336"/>
      <c r="N22" s="336"/>
      <c r="O22" s="336"/>
      <c r="P22" s="64"/>
      <c r="Q22" s="577"/>
      <c r="R22" s="118"/>
      <c r="S22" s="62">
        <f>ตาราง3!B16</f>
        <v>110302.7</v>
      </c>
      <c r="T22" s="62">
        <f>ตาราง3!C16</f>
        <v>524571.49</v>
      </c>
      <c r="U22" s="62">
        <f>ตาราง3!D16</f>
        <v>15438.53</v>
      </c>
      <c r="V22" s="62">
        <f>ตาราง3!E16</f>
        <v>565208.24</v>
      </c>
      <c r="W22" s="62">
        <f>ตาราง3!F16</f>
        <v>1215520.97</v>
      </c>
      <c r="X22" s="62">
        <f>ตาราง3!G16</f>
        <v>132</v>
      </c>
      <c r="Y22" s="62" t="str">
        <f>ตาราง3!H16</f>
        <v>ราย</v>
      </c>
      <c r="Z22" s="62">
        <f>ตาราง3!I16</f>
        <v>9208.492196969697</v>
      </c>
      <c r="AA22" s="579">
        <v>100</v>
      </c>
      <c r="AB22" s="579">
        <v>100</v>
      </c>
      <c r="AC22" s="579">
        <v>100</v>
      </c>
    </row>
    <row r="23" spans="1:29" ht="18.75">
      <c r="A23" s="29"/>
      <c r="B23" s="577" t="s">
        <v>368</v>
      </c>
      <c r="C23" s="116"/>
      <c r="D23" s="116"/>
      <c r="E23" s="116"/>
      <c r="F23" s="116"/>
      <c r="G23" s="116"/>
      <c r="H23" s="117"/>
      <c r="I23" s="577"/>
      <c r="J23" s="116"/>
      <c r="K23" s="336"/>
      <c r="L23" s="336"/>
      <c r="M23" s="336"/>
      <c r="N23" s="336"/>
      <c r="O23" s="336"/>
      <c r="P23" s="64"/>
      <c r="Q23" s="577"/>
      <c r="R23" s="118"/>
      <c r="S23" s="62">
        <f>ตาราง3!B17</f>
        <v>114480.84</v>
      </c>
      <c r="T23" s="62">
        <f>ตาราง3!C17</f>
        <v>544441.63</v>
      </c>
      <c r="U23" s="62">
        <f>ตาราง3!D17</f>
        <v>16023.32</v>
      </c>
      <c r="V23" s="62">
        <f>ตาราง3!E17</f>
        <v>586617.64</v>
      </c>
      <c r="W23" s="62">
        <f>ตาราง3!F17</f>
        <v>1261563.43</v>
      </c>
      <c r="X23" s="62">
        <f>ตาราง3!G17</f>
        <v>137</v>
      </c>
      <c r="Y23" s="62" t="str">
        <f>ตาราง3!H17</f>
        <v>ราย</v>
      </c>
      <c r="Z23" s="62">
        <f>ตาราง3!I17</f>
        <v>9208.4921897810218</v>
      </c>
      <c r="AA23" s="579">
        <v>100</v>
      </c>
      <c r="AB23" s="579">
        <v>100</v>
      </c>
      <c r="AC23" s="579">
        <v>100</v>
      </c>
    </row>
    <row r="24" spans="1:29" ht="18.75">
      <c r="A24" s="29"/>
      <c r="B24" s="577" t="s">
        <v>369</v>
      </c>
      <c r="C24" s="116"/>
      <c r="D24" s="116"/>
      <c r="E24" s="116"/>
      <c r="F24" s="116"/>
      <c r="G24" s="116"/>
      <c r="H24" s="117"/>
      <c r="I24" s="577"/>
      <c r="J24" s="116"/>
      <c r="K24" s="336"/>
      <c r="L24" s="336"/>
      <c r="M24" s="336"/>
      <c r="N24" s="336"/>
      <c r="O24" s="336"/>
      <c r="P24" s="64"/>
      <c r="Q24" s="577"/>
      <c r="R24" s="118"/>
      <c r="S24" s="62">
        <f>ตาราง3!B18</f>
        <v>8356.27</v>
      </c>
      <c r="T24" s="62">
        <f>ตาราง3!C18</f>
        <v>39740.26</v>
      </c>
      <c r="U24" s="62">
        <f>ตาราง3!D18</f>
        <v>1169.5899999999999</v>
      </c>
      <c r="V24" s="62">
        <f>ตาราง3!E18</f>
        <v>42818.81</v>
      </c>
      <c r="W24" s="62">
        <f>ตาราง3!F18</f>
        <v>92084.92</v>
      </c>
      <c r="X24" s="62">
        <f>ตาราง3!G18</f>
        <v>10</v>
      </c>
      <c r="Y24" s="62" t="str">
        <f>ตาราง3!H18</f>
        <v>ราย</v>
      </c>
      <c r="Z24" s="62">
        <f>ตาราง3!I18</f>
        <v>9208.4920000000002</v>
      </c>
      <c r="AA24" s="579">
        <v>100</v>
      </c>
      <c r="AB24" s="579">
        <v>100</v>
      </c>
      <c r="AC24" s="579">
        <v>100</v>
      </c>
    </row>
    <row r="25" spans="1:29" ht="18.75">
      <c r="A25" s="29">
        <v>7</v>
      </c>
      <c r="B25" s="577" t="s">
        <v>108</v>
      </c>
      <c r="C25" s="116">
        <v>11578166.34</v>
      </c>
      <c r="D25" s="116">
        <v>11865114</v>
      </c>
      <c r="E25" s="116">
        <v>1312883.0900000001</v>
      </c>
      <c r="F25" s="116">
        <v>4656498.0199999996</v>
      </c>
      <c r="G25" s="116">
        <f t="shared" si="0"/>
        <v>29412661.449999999</v>
      </c>
      <c r="H25" s="117">
        <v>828</v>
      </c>
      <c r="I25" s="577" t="s">
        <v>97</v>
      </c>
      <c r="J25" s="116">
        <f t="shared" si="1"/>
        <v>35522.537983091788</v>
      </c>
      <c r="K25" s="336">
        <v>7099807.1799999997</v>
      </c>
      <c r="L25" s="336">
        <v>30586285.609999999</v>
      </c>
      <c r="M25" s="336">
        <v>2783192.7</v>
      </c>
      <c r="N25" s="336">
        <v>2708805.02</v>
      </c>
      <c r="O25" s="336">
        <v>43178090.5</v>
      </c>
      <c r="P25" s="64">
        <v>871</v>
      </c>
      <c r="Q25" s="577" t="s">
        <v>97</v>
      </c>
      <c r="R25" s="118">
        <v>49573.008615384628</v>
      </c>
      <c r="S25" s="62">
        <f>ตาราง3!B19</f>
        <v>1465666.04</v>
      </c>
      <c r="T25" s="62">
        <f>ตาราง3!C19</f>
        <v>6970333.5099999998</v>
      </c>
      <c r="U25" s="62">
        <f>ตาราง3!D19</f>
        <v>205142.13</v>
      </c>
      <c r="V25" s="62">
        <f>ตาราง3!E19</f>
        <v>479351.51</v>
      </c>
      <c r="W25" s="62">
        <f>ตาราง3!F19</f>
        <v>9120493.1899999995</v>
      </c>
      <c r="X25" s="62">
        <f>ตาราง3!G19</f>
        <v>486</v>
      </c>
      <c r="Y25" s="62" t="str">
        <f>ตาราง3!H19</f>
        <v>ราย</v>
      </c>
      <c r="Z25" s="62">
        <f>ตาราง3!I19</f>
        <v>18766.446893004115</v>
      </c>
      <c r="AA25" s="578">
        <f t="shared" ref="AA25:AA81" si="5">+(W25-O25)/O25*100</f>
        <v>-78.877034430227994</v>
      </c>
      <c r="AB25" s="578">
        <f t="shared" ref="AB25:AB81" si="6">+(X25-P25)/P25*100</f>
        <v>-44.202066590126293</v>
      </c>
      <c r="AC25" s="578">
        <f t="shared" ref="AC25:AC81" si="7">+(Z25-R25)/R25*100</f>
        <v>-62.143820967969091</v>
      </c>
    </row>
    <row r="26" spans="1:29" ht="18.75">
      <c r="A26" s="29">
        <v>8</v>
      </c>
      <c r="B26" s="577" t="s">
        <v>110</v>
      </c>
      <c r="C26" s="116">
        <v>6616095.0499999998</v>
      </c>
      <c r="D26" s="116">
        <v>6780065.1399999997</v>
      </c>
      <c r="E26" s="116">
        <v>750218.91</v>
      </c>
      <c r="F26" s="116">
        <v>2660856.0099999998</v>
      </c>
      <c r="G26" s="116">
        <f t="shared" si="0"/>
        <v>16807235.109999999</v>
      </c>
      <c r="H26" s="117">
        <v>514</v>
      </c>
      <c r="I26" s="577" t="s">
        <v>97</v>
      </c>
      <c r="J26" s="116">
        <f t="shared" si="1"/>
        <v>32698.900992217899</v>
      </c>
      <c r="K26" s="336">
        <v>2420944.59</v>
      </c>
      <c r="L26" s="336">
        <v>10429537.109999999</v>
      </c>
      <c r="M26" s="336">
        <v>949033.56</v>
      </c>
      <c r="N26" s="336">
        <v>923668.3</v>
      </c>
      <c r="O26" s="336">
        <v>14723183.560000001</v>
      </c>
      <c r="P26" s="64">
        <v>297</v>
      </c>
      <c r="Q26" s="577" t="s">
        <v>97</v>
      </c>
      <c r="R26" s="118">
        <v>49573.008615384628</v>
      </c>
      <c r="S26" s="62">
        <f>ตาราง3!B20</f>
        <v>105552.08</v>
      </c>
      <c r="T26" s="62">
        <f>ตาราง3!C20</f>
        <v>501978.75</v>
      </c>
      <c r="U26" s="62">
        <f>ตาราง3!D20</f>
        <v>14773.61</v>
      </c>
      <c r="V26" s="62">
        <f>ตาราง3!E20</f>
        <v>34521.199999999997</v>
      </c>
      <c r="W26" s="62">
        <f>ตาราง3!F20</f>
        <v>656825.64</v>
      </c>
      <c r="X26" s="62">
        <f>ตาราง3!G20</f>
        <v>35</v>
      </c>
      <c r="Y26" s="62" t="str">
        <f>ตาราง3!H20</f>
        <v>ราย</v>
      </c>
      <c r="Z26" s="62">
        <f>ตาราง3!I20</f>
        <v>18766.446857142859</v>
      </c>
      <c r="AA26" s="578">
        <f t="shared" si="5"/>
        <v>-95.538834129702309</v>
      </c>
      <c r="AB26" s="578">
        <f t="shared" si="6"/>
        <v>-88.215488215488207</v>
      </c>
      <c r="AC26" s="578">
        <f t="shared" si="7"/>
        <v>-62.143821040309369</v>
      </c>
    </row>
    <row r="27" spans="1:29" ht="18.75">
      <c r="A27" s="29"/>
      <c r="B27" s="577" t="s">
        <v>287</v>
      </c>
      <c r="C27" s="116"/>
      <c r="D27" s="116"/>
      <c r="E27" s="116"/>
      <c r="F27" s="116"/>
      <c r="G27" s="116"/>
      <c r="H27" s="117"/>
      <c r="I27" s="577"/>
      <c r="J27" s="116"/>
      <c r="K27" s="336">
        <v>383112.44</v>
      </c>
      <c r="L27" s="336">
        <v>1650465.47</v>
      </c>
      <c r="M27" s="336">
        <v>150183.76</v>
      </c>
      <c r="N27" s="336">
        <v>146169.73000000001</v>
      </c>
      <c r="O27" s="336">
        <v>2329931.4</v>
      </c>
      <c r="P27" s="336">
        <v>47</v>
      </c>
      <c r="Q27" s="336" t="s">
        <v>97</v>
      </c>
      <c r="R27" s="581">
        <v>49573.00861538462</v>
      </c>
      <c r="S27" s="62">
        <f>ตาราง3!B21</f>
        <v>132694.04</v>
      </c>
      <c r="T27" s="62">
        <f>ตาราง3!C21</f>
        <v>631059</v>
      </c>
      <c r="U27" s="62">
        <f>ตาราง3!D21</f>
        <v>18572.54</v>
      </c>
      <c r="V27" s="62">
        <f>ตาราง3!E21</f>
        <v>43398.080000000002</v>
      </c>
      <c r="W27" s="62">
        <f>ตาราง3!F21</f>
        <v>825723.66</v>
      </c>
      <c r="X27" s="62">
        <f>ตาราง3!G21</f>
        <v>44</v>
      </c>
      <c r="Y27" s="62" t="str">
        <f>ตาราง3!H21</f>
        <v>ราย</v>
      </c>
      <c r="Z27" s="62">
        <f>ตาราง3!I21</f>
        <v>18766.446818181819</v>
      </c>
      <c r="AA27" s="578">
        <f t="shared" si="5"/>
        <v>-64.560172887493593</v>
      </c>
      <c r="AB27" s="578">
        <f t="shared" si="6"/>
        <v>-6.3829787234042552</v>
      </c>
      <c r="AC27" s="578">
        <f t="shared" si="7"/>
        <v>-62.143821118902622</v>
      </c>
    </row>
    <row r="28" spans="1:29" ht="18.75">
      <c r="A28" s="29"/>
      <c r="B28" s="577" t="s">
        <v>288</v>
      </c>
      <c r="C28" s="116"/>
      <c r="D28" s="116"/>
      <c r="E28" s="116"/>
      <c r="F28" s="116"/>
      <c r="G28" s="116"/>
      <c r="H28" s="117"/>
      <c r="I28" s="577"/>
      <c r="J28" s="116"/>
      <c r="K28" s="336">
        <v>692862.93</v>
      </c>
      <c r="L28" s="336">
        <v>2984884.36</v>
      </c>
      <c r="M28" s="336">
        <v>271608.93</v>
      </c>
      <c r="N28" s="336">
        <v>264349.51</v>
      </c>
      <c r="O28" s="336">
        <v>4213705.7300000004</v>
      </c>
      <c r="P28" s="336">
        <v>85</v>
      </c>
      <c r="Q28" s="336" t="s">
        <v>97</v>
      </c>
      <c r="R28" s="581">
        <v>49573.00861538462</v>
      </c>
      <c r="S28" s="62">
        <f>ตาราง3!B22</f>
        <v>30157.74</v>
      </c>
      <c r="T28" s="62">
        <f>ตาราง3!C22</f>
        <v>143422.5</v>
      </c>
      <c r="U28" s="62">
        <f>ตาราง3!D22</f>
        <v>4221.03</v>
      </c>
      <c r="V28" s="62">
        <f>ตาราง3!E22</f>
        <v>9863.2000000000007</v>
      </c>
      <c r="W28" s="62">
        <f>ตาราง3!F22</f>
        <v>187664.47</v>
      </c>
      <c r="X28" s="62">
        <f>ตาราง3!G22</f>
        <v>10</v>
      </c>
      <c r="Y28" s="62" t="str">
        <f>ตาราง3!H22</f>
        <v>ราย</v>
      </c>
      <c r="Z28" s="62">
        <f>ตาราง3!I22</f>
        <v>18766.447</v>
      </c>
      <c r="AA28" s="578">
        <f t="shared" si="5"/>
        <v>-95.546331850753134</v>
      </c>
      <c r="AB28" s="578">
        <f t="shared" si="6"/>
        <v>-88.235294117647058</v>
      </c>
      <c r="AC28" s="578">
        <f t="shared" si="7"/>
        <v>-62.143820752134118</v>
      </c>
    </row>
    <row r="29" spans="1:29" ht="18.75">
      <c r="A29" s="29"/>
      <c r="B29" s="577" t="s">
        <v>373</v>
      </c>
      <c r="C29" s="116"/>
      <c r="D29" s="116"/>
      <c r="E29" s="116"/>
      <c r="F29" s="116"/>
      <c r="G29" s="116"/>
      <c r="H29" s="117"/>
      <c r="I29" s="577"/>
      <c r="J29" s="116"/>
      <c r="K29" s="336"/>
      <c r="L29" s="336"/>
      <c r="M29" s="336"/>
      <c r="N29" s="336"/>
      <c r="O29" s="336"/>
      <c r="P29" s="336"/>
      <c r="Q29" s="336"/>
      <c r="R29" s="581"/>
      <c r="S29" s="62">
        <f>ตาราง3!B23</f>
        <v>30157.74</v>
      </c>
      <c r="T29" s="62">
        <f>ตาราง3!C23</f>
        <v>143422.5</v>
      </c>
      <c r="U29" s="62">
        <f>ตาราง3!D23</f>
        <v>4221.03</v>
      </c>
      <c r="V29" s="62">
        <f>ตาราง3!E23</f>
        <v>9863.2000000000007</v>
      </c>
      <c r="W29" s="62">
        <f>ตาราง3!F23</f>
        <v>187664.47</v>
      </c>
      <c r="X29" s="62">
        <f>ตาราง3!G23</f>
        <v>10</v>
      </c>
      <c r="Y29" s="62" t="str">
        <f>ตาราง3!H23</f>
        <v>ราย</v>
      </c>
      <c r="Z29" s="62">
        <f>ตาราง3!I23</f>
        <v>18766.447</v>
      </c>
      <c r="AA29" s="579">
        <v>100</v>
      </c>
      <c r="AB29" s="579">
        <v>100</v>
      </c>
      <c r="AC29" s="579">
        <v>100</v>
      </c>
    </row>
    <row r="30" spans="1:29" ht="18.75">
      <c r="A30" s="29"/>
      <c r="B30" s="577" t="s">
        <v>374</v>
      </c>
      <c r="C30" s="116"/>
      <c r="D30" s="116"/>
      <c r="E30" s="116"/>
      <c r="F30" s="116"/>
      <c r="G30" s="116"/>
      <c r="H30" s="117"/>
      <c r="I30" s="577"/>
      <c r="J30" s="116"/>
      <c r="K30" s="336"/>
      <c r="L30" s="336"/>
      <c r="M30" s="336"/>
      <c r="N30" s="336"/>
      <c r="O30" s="336"/>
      <c r="P30" s="336"/>
      <c r="Q30" s="336"/>
      <c r="R30" s="581"/>
      <c r="S30" s="62">
        <f>ตาราง3!B24</f>
        <v>141741.37</v>
      </c>
      <c r="T30" s="62">
        <f>ตาราง3!C24</f>
        <v>674085.75</v>
      </c>
      <c r="U30" s="62">
        <f>ตาราง3!D24</f>
        <v>19838.849999999999</v>
      </c>
      <c r="V30" s="62">
        <f>ตาราง3!E24</f>
        <v>46357.04</v>
      </c>
      <c r="W30" s="62">
        <f>ตาราง3!F24</f>
        <v>882023</v>
      </c>
      <c r="X30" s="62">
        <f>ตาราง3!G24</f>
        <v>47</v>
      </c>
      <c r="Y30" s="62" t="str">
        <f>ตาราง3!H24</f>
        <v>ราย</v>
      </c>
      <c r="Z30" s="62">
        <f>ตาราง3!I24</f>
        <v>18766.446808510638</v>
      </c>
      <c r="AA30" s="579">
        <v>100</v>
      </c>
      <c r="AB30" s="579">
        <v>100</v>
      </c>
      <c r="AC30" s="579">
        <v>100</v>
      </c>
    </row>
    <row r="31" spans="1:29" ht="18.75">
      <c r="A31" s="29"/>
      <c r="B31" s="577" t="s">
        <v>375</v>
      </c>
      <c r="C31" s="116"/>
      <c r="D31" s="116"/>
      <c r="E31" s="116"/>
      <c r="F31" s="116"/>
      <c r="G31" s="116"/>
      <c r="H31" s="117"/>
      <c r="I31" s="577"/>
      <c r="J31" s="116"/>
      <c r="K31" s="336"/>
      <c r="L31" s="336"/>
      <c r="M31" s="336"/>
      <c r="N31" s="336"/>
      <c r="O31" s="336"/>
      <c r="P31" s="336"/>
      <c r="Q31" s="336"/>
      <c r="R31" s="581"/>
      <c r="S31" s="62">
        <f>ตาราง3!B25</f>
        <v>9909832.5</v>
      </c>
      <c r="T31" s="62">
        <f>ตาราง3!C25</f>
        <v>47128633.57</v>
      </c>
      <c r="U31" s="62">
        <f>ตาราง3!D25</f>
        <v>1387030.95</v>
      </c>
      <c r="V31" s="62">
        <f>ตาราง3!E25</f>
        <v>3241047.44</v>
      </c>
      <c r="W31" s="62">
        <f>ตาราง3!F25</f>
        <v>61666544.460000001</v>
      </c>
      <c r="X31" s="62">
        <f>ตาราง3!G25</f>
        <v>3286</v>
      </c>
      <c r="Y31" s="62" t="str">
        <f>ตาราง3!H25</f>
        <v>ราย</v>
      </c>
      <c r="Z31" s="62">
        <f>ตาราง3!I25</f>
        <v>18766.446883749239</v>
      </c>
      <c r="AA31" s="579">
        <v>100</v>
      </c>
      <c r="AB31" s="579">
        <v>100</v>
      </c>
      <c r="AC31" s="579">
        <v>100</v>
      </c>
    </row>
    <row r="32" spans="1:29" ht="18.75">
      <c r="A32" s="29"/>
      <c r="B32" s="577" t="s">
        <v>376</v>
      </c>
      <c r="C32" s="116"/>
      <c r="D32" s="116"/>
      <c r="E32" s="116"/>
      <c r="F32" s="116"/>
      <c r="G32" s="116"/>
      <c r="H32" s="117"/>
      <c r="I32" s="577"/>
      <c r="J32" s="116"/>
      <c r="K32" s="336"/>
      <c r="L32" s="336"/>
      <c r="M32" s="336"/>
      <c r="N32" s="336"/>
      <c r="O32" s="336"/>
      <c r="P32" s="336"/>
      <c r="Q32" s="336"/>
      <c r="R32" s="581"/>
      <c r="S32" s="62">
        <f>ตาราง3!B26</f>
        <v>1058536.58</v>
      </c>
      <c r="T32" s="62">
        <f>ตาราง3!C26</f>
        <v>5034129.76</v>
      </c>
      <c r="U32" s="62">
        <f>ตาราง3!D26</f>
        <v>148158.21</v>
      </c>
      <c r="V32" s="62">
        <f>ตาราง3!E26</f>
        <v>346198.31</v>
      </c>
      <c r="W32" s="62">
        <f>ตาราง3!F26</f>
        <v>6587022.8600000003</v>
      </c>
      <c r="X32" s="62">
        <f>ตาราง3!G26</f>
        <v>351</v>
      </c>
      <c r="Y32" s="62" t="str">
        <f>ตาราง3!H26</f>
        <v>ราย</v>
      </c>
      <c r="Z32" s="62">
        <f>ตาราง3!I26</f>
        <v>18766.446894586894</v>
      </c>
      <c r="AA32" s="579">
        <v>100</v>
      </c>
      <c r="AB32" s="579">
        <v>100</v>
      </c>
      <c r="AC32" s="579">
        <v>100</v>
      </c>
    </row>
    <row r="33" spans="1:29" ht="18.75">
      <c r="A33" s="29"/>
      <c r="B33" s="577" t="s">
        <v>377</v>
      </c>
      <c r="C33" s="116"/>
      <c r="D33" s="116"/>
      <c r="E33" s="116"/>
      <c r="F33" s="116"/>
      <c r="G33" s="116"/>
      <c r="H33" s="117"/>
      <c r="I33" s="577"/>
      <c r="J33" s="116"/>
      <c r="K33" s="336"/>
      <c r="L33" s="336"/>
      <c r="M33" s="336"/>
      <c r="N33" s="336"/>
      <c r="O33" s="336"/>
      <c r="P33" s="336"/>
      <c r="Q33" s="336"/>
      <c r="R33" s="581"/>
      <c r="S33" s="62">
        <f>ตาราง3!B27</f>
        <v>48252.38</v>
      </c>
      <c r="T33" s="62">
        <f>ตาราง3!C27</f>
        <v>229476</v>
      </c>
      <c r="U33" s="62">
        <f>ตาราง3!D27</f>
        <v>6753.65</v>
      </c>
      <c r="V33" s="62">
        <f>ตาราง3!E27</f>
        <v>15781.12</v>
      </c>
      <c r="W33" s="62">
        <f>ตาราง3!F27</f>
        <v>300263.15000000002</v>
      </c>
      <c r="X33" s="62">
        <f>ตาราง3!G27</f>
        <v>16</v>
      </c>
      <c r="Y33" s="62" t="str">
        <f>ตาราง3!H27</f>
        <v>ราย</v>
      </c>
      <c r="Z33" s="62">
        <f>ตาราง3!I27</f>
        <v>18766.446875000001</v>
      </c>
      <c r="AA33" s="579">
        <v>100</v>
      </c>
      <c r="AB33" s="579">
        <v>100</v>
      </c>
      <c r="AC33" s="579">
        <v>100</v>
      </c>
    </row>
    <row r="34" spans="1:29" ht="18.75">
      <c r="A34" s="29"/>
      <c r="B34" s="577" t="s">
        <v>114</v>
      </c>
      <c r="C34" s="116"/>
      <c r="D34" s="116"/>
      <c r="E34" s="116"/>
      <c r="F34" s="116"/>
      <c r="G34" s="116"/>
      <c r="H34" s="117"/>
      <c r="I34" s="577"/>
      <c r="J34" s="116"/>
      <c r="K34" s="336">
        <v>5284473.07</v>
      </c>
      <c r="L34" s="336">
        <v>148168484.28999999</v>
      </c>
      <c r="M34" s="336">
        <v>2316825.9</v>
      </c>
      <c r="N34" s="336">
        <v>578027.07999999996</v>
      </c>
      <c r="O34" s="336">
        <v>156347810.33000001</v>
      </c>
      <c r="P34" s="64">
        <v>2022</v>
      </c>
      <c r="Q34" s="577" t="s">
        <v>97</v>
      </c>
      <c r="R34" s="118">
        <v>77323.348335015107</v>
      </c>
      <c r="S34" s="62">
        <f>ตาราง3!B28</f>
        <v>40392433.799999997</v>
      </c>
      <c r="T34" s="62">
        <f>ตาราง3!C28</f>
        <v>192096103.69</v>
      </c>
      <c r="U34" s="62">
        <f>ตาราง3!D28</f>
        <v>5653532.0700000003</v>
      </c>
      <c r="V34" s="62">
        <f>ตาราง3!E28</f>
        <v>581916.18000000005</v>
      </c>
      <c r="W34" s="62">
        <f>ตาราง3!F28</f>
        <v>238723985.75</v>
      </c>
      <c r="X34" s="62">
        <f>ตาราง3!G28</f>
        <v>2103</v>
      </c>
      <c r="Y34" s="62" t="str">
        <f>ตาราง3!H28</f>
        <v>ราย</v>
      </c>
      <c r="Z34" s="62">
        <f>ตาราง3!I28</f>
        <v>113515.92284831194</v>
      </c>
      <c r="AA34" s="578">
        <f t="shared" si="5"/>
        <v>52.687770456222147</v>
      </c>
      <c r="AB34" s="578">
        <f t="shared" si="6"/>
        <v>4.0059347181008906</v>
      </c>
      <c r="AC34" s="578">
        <f t="shared" si="7"/>
        <v>46.806786426897894</v>
      </c>
    </row>
    <row r="35" spans="1:29" ht="18.75">
      <c r="A35" s="29"/>
      <c r="B35" s="577" t="s">
        <v>117</v>
      </c>
      <c r="C35" s="116"/>
      <c r="D35" s="116"/>
      <c r="E35" s="116"/>
      <c r="F35" s="116"/>
      <c r="G35" s="116"/>
      <c r="H35" s="117"/>
      <c r="I35" s="577"/>
      <c r="J35" s="116"/>
      <c r="K35" s="336">
        <v>253508.35</v>
      </c>
      <c r="L35" s="336">
        <v>7107983.6699999999</v>
      </c>
      <c r="M35" s="336">
        <v>111143.48</v>
      </c>
      <c r="N35" s="336">
        <v>27729.29</v>
      </c>
      <c r="O35" s="336">
        <v>7500364.79</v>
      </c>
      <c r="P35" s="64">
        <v>97</v>
      </c>
      <c r="Q35" s="577" t="s">
        <v>97</v>
      </c>
      <c r="R35" s="118">
        <v>77323.348335015122</v>
      </c>
      <c r="S35" s="62">
        <f>ตาราง3!B29</f>
        <v>2785022.78</v>
      </c>
      <c r="T35" s="62">
        <f>ตาราง3!C29</f>
        <v>13244857.359999999</v>
      </c>
      <c r="U35" s="62">
        <f>ตาราง3!D29</f>
        <v>389806.06</v>
      </c>
      <c r="V35" s="62">
        <f>ตาราง3!E29</f>
        <v>40122.61</v>
      </c>
      <c r="W35" s="62">
        <f>ตาราง3!F29</f>
        <v>16459808.810000001</v>
      </c>
      <c r="X35" s="62">
        <f>ตาราง3!G29</f>
        <v>145</v>
      </c>
      <c r="Y35" s="62" t="str">
        <f>ตาราง3!H29</f>
        <v>ราย</v>
      </c>
      <c r="Z35" s="62">
        <f>ตาราง3!I29</f>
        <v>113515.92282758621</v>
      </c>
      <c r="AA35" s="578">
        <f t="shared" si="5"/>
        <v>119.45344354377727</v>
      </c>
      <c r="AB35" s="578">
        <f t="shared" si="6"/>
        <v>49.484536082474229</v>
      </c>
      <c r="AC35" s="578">
        <f t="shared" si="7"/>
        <v>46.806786400093898</v>
      </c>
    </row>
    <row r="36" spans="1:29" ht="18.75">
      <c r="A36" s="29"/>
      <c r="B36" s="577" t="s">
        <v>119</v>
      </c>
      <c r="C36" s="116"/>
      <c r="D36" s="116"/>
      <c r="E36" s="116"/>
      <c r="F36" s="116"/>
      <c r="G36" s="116"/>
      <c r="H36" s="117"/>
      <c r="I36" s="577"/>
      <c r="J36" s="116"/>
      <c r="K36" s="336">
        <v>3117891.38</v>
      </c>
      <c r="L36" s="336">
        <v>87420871.299999997</v>
      </c>
      <c r="M36" s="336">
        <v>1366950.2</v>
      </c>
      <c r="N36" s="336">
        <v>341041.69</v>
      </c>
      <c r="O36" s="336">
        <v>92246754.560000002</v>
      </c>
      <c r="P36" s="64">
        <v>1193</v>
      </c>
      <c r="Q36" s="577" t="s">
        <v>97</v>
      </c>
      <c r="R36" s="118">
        <v>77323.348335015136</v>
      </c>
      <c r="S36" s="62">
        <f>ตาราง3!B30</f>
        <v>24604235.710000001</v>
      </c>
      <c r="T36" s="62">
        <f>ตาราง3!C30</f>
        <v>117011464.02</v>
      </c>
      <c r="U36" s="62">
        <f>ตาราง3!D30</f>
        <v>3443734.94</v>
      </c>
      <c r="V36" s="62">
        <f>ตาราง3!E30</f>
        <v>354462.5</v>
      </c>
      <c r="W36" s="62">
        <f>ตาราง3!F30</f>
        <v>145413897.16999999</v>
      </c>
      <c r="X36" s="62">
        <f>ตาราง3!G30</f>
        <v>1281</v>
      </c>
      <c r="Y36" s="62" t="str">
        <f>ตาราง3!H30</f>
        <v>ราย</v>
      </c>
      <c r="Z36" s="62">
        <f>ตาราง3!I30</f>
        <v>113515.92284933645</v>
      </c>
      <c r="AA36" s="578">
        <f t="shared" si="5"/>
        <v>57.635786606908226</v>
      </c>
      <c r="AB36" s="578">
        <f t="shared" si="6"/>
        <v>7.3763621123218766</v>
      </c>
      <c r="AC36" s="578">
        <f t="shared" si="7"/>
        <v>46.806786428222814</v>
      </c>
    </row>
    <row r="37" spans="1:29" ht="18.75">
      <c r="A37" s="29"/>
      <c r="B37" s="577" t="s">
        <v>120</v>
      </c>
      <c r="C37" s="116"/>
      <c r="D37" s="116"/>
      <c r="E37" s="116"/>
      <c r="F37" s="116"/>
      <c r="G37" s="116"/>
      <c r="H37" s="117"/>
      <c r="I37" s="577"/>
      <c r="J37" s="116"/>
      <c r="K37" s="336">
        <v>67950.69</v>
      </c>
      <c r="L37" s="336">
        <v>1905232.74</v>
      </c>
      <c r="M37" s="336">
        <v>29791.040000000001</v>
      </c>
      <c r="N37" s="336">
        <v>7432.59</v>
      </c>
      <c r="O37" s="336">
        <v>2010407.06</v>
      </c>
      <c r="P37" s="64">
        <v>26</v>
      </c>
      <c r="Q37" s="577" t="s">
        <v>97</v>
      </c>
      <c r="R37" s="118">
        <v>77323.348335015122</v>
      </c>
      <c r="S37" s="62">
        <f>ตาราง3!B31</f>
        <v>518590.45</v>
      </c>
      <c r="T37" s="62">
        <f>ตาราง3!C31</f>
        <v>2466283.7799999998</v>
      </c>
      <c r="U37" s="62">
        <f>ตาราง3!D31</f>
        <v>72584.58</v>
      </c>
      <c r="V37" s="62">
        <f>ตาราง3!E31</f>
        <v>7471.11</v>
      </c>
      <c r="W37" s="62">
        <f>ตาราง3!F31</f>
        <v>3064929.92</v>
      </c>
      <c r="X37" s="62">
        <f>ตาราง3!G31</f>
        <v>27</v>
      </c>
      <c r="Y37" s="62" t="str">
        <f>ตาราง3!H31</f>
        <v>ราย</v>
      </c>
      <c r="Z37" s="62">
        <f>ตาราง3!I31</f>
        <v>113515.92296296296</v>
      </c>
      <c r="AA37" s="578">
        <f t="shared" si="5"/>
        <v>52.453201193991028</v>
      </c>
      <c r="AB37" s="578">
        <f t="shared" si="6"/>
        <v>3.8461538461538463</v>
      </c>
      <c r="AC37" s="578">
        <f t="shared" si="7"/>
        <v>46.806786575172637</v>
      </c>
    </row>
    <row r="38" spans="1:29" ht="18.75">
      <c r="A38" s="29"/>
      <c r="B38" s="577" t="s">
        <v>121</v>
      </c>
      <c r="C38" s="116"/>
      <c r="D38" s="116"/>
      <c r="E38" s="116"/>
      <c r="F38" s="116"/>
      <c r="G38" s="116"/>
      <c r="H38" s="117"/>
      <c r="I38" s="577"/>
      <c r="J38" s="116"/>
      <c r="K38" s="336">
        <v>49656.28</v>
      </c>
      <c r="L38" s="336">
        <v>1392285.46</v>
      </c>
      <c r="M38" s="336">
        <v>21770.37</v>
      </c>
      <c r="N38" s="336">
        <v>5431.51</v>
      </c>
      <c r="O38" s="336">
        <v>1469143.62</v>
      </c>
      <c r="P38" s="64">
        <v>19</v>
      </c>
      <c r="Q38" s="577" t="s">
        <v>97</v>
      </c>
      <c r="R38" s="118">
        <v>77323.348335015122</v>
      </c>
      <c r="S38" s="62">
        <f>ตาราง3!B32</f>
        <v>499383.39</v>
      </c>
      <c r="T38" s="62">
        <f>ตาราง3!C32</f>
        <v>2374939.94</v>
      </c>
      <c r="U38" s="62">
        <f>ตาราง3!D32</f>
        <v>69896.259999999995</v>
      </c>
      <c r="V38" s="62">
        <f>ตาราง3!E32</f>
        <v>7194.4</v>
      </c>
      <c r="W38" s="62">
        <f>ตาราง3!F32</f>
        <v>2951413.99</v>
      </c>
      <c r="X38" s="62">
        <f>ตาราง3!G32</f>
        <v>26</v>
      </c>
      <c r="Y38" s="62" t="str">
        <f>ตาราง3!H32</f>
        <v>ราย</v>
      </c>
      <c r="Z38" s="62">
        <f>ตาราง3!I32</f>
        <v>113515.92269230771</v>
      </c>
      <c r="AA38" s="578">
        <f t="shared" si="5"/>
        <v>100.89349671613452</v>
      </c>
      <c r="AB38" s="578">
        <f t="shared" si="6"/>
        <v>36.84210526315789</v>
      </c>
      <c r="AC38" s="578">
        <f t="shared" si="7"/>
        <v>46.806786225142211</v>
      </c>
    </row>
    <row r="39" spans="1:29" ht="18.75">
      <c r="A39" s="29"/>
      <c r="B39" s="577" t="s">
        <v>122</v>
      </c>
      <c r="C39" s="116"/>
      <c r="D39" s="116"/>
      <c r="E39" s="116"/>
      <c r="F39" s="116"/>
      <c r="G39" s="116"/>
      <c r="H39" s="117"/>
      <c r="I39" s="577"/>
      <c r="J39" s="116"/>
      <c r="K39" s="336">
        <v>104539.53</v>
      </c>
      <c r="L39" s="336">
        <v>2931127.29</v>
      </c>
      <c r="M39" s="336">
        <v>45832.36</v>
      </c>
      <c r="N39" s="336">
        <v>11434.76</v>
      </c>
      <c r="O39" s="336">
        <v>3092933.93</v>
      </c>
      <c r="P39" s="64">
        <v>40</v>
      </c>
      <c r="Q39" s="577" t="s">
        <v>97</v>
      </c>
      <c r="R39" s="118">
        <v>77323.348335015136</v>
      </c>
      <c r="S39" s="62">
        <f>ตาราง3!B33</f>
        <v>1094802.06</v>
      </c>
      <c r="T39" s="62">
        <f>ตาราง3!C33</f>
        <v>5206599.0999999996</v>
      </c>
      <c r="U39" s="62">
        <f>ตาราง3!D33</f>
        <v>153234.10999999999</v>
      </c>
      <c r="V39" s="62">
        <f>ตาราง3!E33</f>
        <v>15772.34</v>
      </c>
      <c r="W39" s="62">
        <f>ตาราง3!F33</f>
        <v>6470407.5999999996</v>
      </c>
      <c r="X39" s="62">
        <f>ตาราง3!G33</f>
        <v>57</v>
      </c>
      <c r="Y39" s="62" t="str">
        <f>ตาราง3!H33</f>
        <v>ราย</v>
      </c>
      <c r="Z39" s="62">
        <f>ตาราง3!I33</f>
        <v>113515.92280701753</v>
      </c>
      <c r="AA39" s="578">
        <f t="shared" si="5"/>
        <v>109.19967081223747</v>
      </c>
      <c r="AB39" s="578">
        <f t="shared" si="6"/>
        <v>42.5</v>
      </c>
      <c r="AC39" s="578">
        <f t="shared" si="7"/>
        <v>46.806786373493004</v>
      </c>
    </row>
    <row r="40" spans="1:29" ht="18.75">
      <c r="A40" s="29"/>
      <c r="B40" s="577" t="s">
        <v>123</v>
      </c>
      <c r="C40" s="116"/>
      <c r="D40" s="116"/>
      <c r="E40" s="116"/>
      <c r="F40" s="116"/>
      <c r="G40" s="116"/>
      <c r="H40" s="117"/>
      <c r="I40" s="577"/>
      <c r="J40" s="116"/>
      <c r="K40" s="336">
        <v>15680.93</v>
      </c>
      <c r="L40" s="336">
        <v>439669.09</v>
      </c>
      <c r="M40" s="336">
        <v>6874.85</v>
      </c>
      <c r="N40" s="336">
        <v>1715.21</v>
      </c>
      <c r="O40" s="336">
        <v>463940.09</v>
      </c>
      <c r="P40" s="64">
        <v>6</v>
      </c>
      <c r="Q40" s="577" t="s">
        <v>97</v>
      </c>
      <c r="R40" s="118">
        <v>77323.348335015136</v>
      </c>
      <c r="S40" s="62">
        <f>ตาราง3!B34</f>
        <v>134449.38</v>
      </c>
      <c r="T40" s="62">
        <f>ตาราง3!C34</f>
        <v>639406.91</v>
      </c>
      <c r="U40" s="62">
        <f>ตาราง3!D34</f>
        <v>18818.22</v>
      </c>
      <c r="V40" s="62">
        <f>ตาราง3!E34</f>
        <v>1936.95</v>
      </c>
      <c r="W40" s="62">
        <f>ตาราง3!F34</f>
        <v>794611.46</v>
      </c>
      <c r="X40" s="62">
        <f>ตาราง3!G34</f>
        <v>7</v>
      </c>
      <c r="Y40" s="62" t="str">
        <f>ตาราง3!H34</f>
        <v>ราย</v>
      </c>
      <c r="Z40" s="62">
        <f>ตาราง3!I34</f>
        <v>113515.92285714285</v>
      </c>
      <c r="AA40" s="578">
        <f t="shared" si="5"/>
        <v>71.274584181763629</v>
      </c>
      <c r="AB40" s="578">
        <f t="shared" si="6"/>
        <v>16.666666666666664</v>
      </c>
      <c r="AC40" s="578">
        <f t="shared" si="7"/>
        <v>46.806786438318603</v>
      </c>
    </row>
    <row r="41" spans="1:29" ht="18.75">
      <c r="A41" s="29"/>
      <c r="B41" s="577" t="s">
        <v>124</v>
      </c>
      <c r="C41" s="116"/>
      <c r="D41" s="116"/>
      <c r="E41" s="116"/>
      <c r="F41" s="116"/>
      <c r="G41" s="116"/>
      <c r="H41" s="117"/>
      <c r="I41" s="577"/>
      <c r="J41" s="116"/>
      <c r="K41" s="336">
        <v>580194.37</v>
      </c>
      <c r="L41" s="336">
        <v>16267756.439999999</v>
      </c>
      <c r="M41" s="336">
        <v>254369.61</v>
      </c>
      <c r="N41" s="336">
        <v>63462.91</v>
      </c>
      <c r="O41" s="336">
        <v>17165783.329999998</v>
      </c>
      <c r="P41" s="64">
        <v>222</v>
      </c>
      <c r="Q41" s="577" t="s">
        <v>97</v>
      </c>
      <c r="R41" s="118">
        <v>77323.348335015122</v>
      </c>
      <c r="S41" s="62">
        <f>ตาราง3!B35</f>
        <v>4763349.3</v>
      </c>
      <c r="T41" s="62">
        <f>ตาราง3!C35</f>
        <v>22653273.280000001</v>
      </c>
      <c r="U41" s="62">
        <f>ตาราง3!D35</f>
        <v>666702.78</v>
      </c>
      <c r="V41" s="62">
        <f>ตาราง3!E35</f>
        <v>68623.5</v>
      </c>
      <c r="W41" s="62">
        <f>ตาราง3!F35</f>
        <v>28151948.870000001</v>
      </c>
      <c r="X41" s="62">
        <f>ตาราง3!G35</f>
        <v>248</v>
      </c>
      <c r="Y41" s="62" t="str">
        <f>ตาราง3!H35</f>
        <v>ราย</v>
      </c>
      <c r="Z41" s="62">
        <f>ตาราง3!I35</f>
        <v>113515.92286290323</v>
      </c>
      <c r="AA41" s="578">
        <f t="shared" si="5"/>
        <v>64.000374051092052</v>
      </c>
      <c r="AB41" s="578">
        <f t="shared" si="6"/>
        <v>11.711711711711711</v>
      </c>
      <c r="AC41" s="578">
        <f t="shared" si="7"/>
        <v>46.806786445768353</v>
      </c>
    </row>
    <row r="42" spans="1:29" ht="18.75">
      <c r="A42" s="29"/>
      <c r="B42" s="577" t="s">
        <v>125</v>
      </c>
      <c r="C42" s="116"/>
      <c r="D42" s="116"/>
      <c r="E42" s="116"/>
      <c r="F42" s="116"/>
      <c r="G42" s="116"/>
      <c r="H42" s="117"/>
      <c r="I42" s="577"/>
      <c r="J42" s="116"/>
      <c r="K42" s="336">
        <v>619396.68999999994</v>
      </c>
      <c r="L42" s="336">
        <v>17366929.170000002</v>
      </c>
      <c r="M42" s="336">
        <v>271556.74</v>
      </c>
      <c r="N42" s="336">
        <v>67750.95</v>
      </c>
      <c r="O42" s="336">
        <v>18325633.559999999</v>
      </c>
      <c r="P42" s="64">
        <v>237</v>
      </c>
      <c r="Q42" s="577" t="s">
        <v>97</v>
      </c>
      <c r="R42" s="118">
        <v>77323.348335015136</v>
      </c>
      <c r="S42" s="62">
        <f>ตาราง3!B36</f>
        <v>4859384.57</v>
      </c>
      <c r="T42" s="62">
        <f>ตาราง3!C36</f>
        <v>23109992.5</v>
      </c>
      <c r="U42" s="62">
        <f>ตาราง3!D36</f>
        <v>680144.37</v>
      </c>
      <c r="V42" s="62">
        <f>ตาราง3!E36</f>
        <v>70007.03</v>
      </c>
      <c r="W42" s="62">
        <f>ตาราง3!F36</f>
        <v>28719528.48</v>
      </c>
      <c r="X42" s="62">
        <f>ตาราง3!G36</f>
        <v>253</v>
      </c>
      <c r="Y42" s="62" t="str">
        <f>ตาราง3!H36</f>
        <v>ราย</v>
      </c>
      <c r="Z42" s="62">
        <f>ตาราง3!I36</f>
        <v>113515.92284584981</v>
      </c>
      <c r="AA42" s="578">
        <f t="shared" si="5"/>
        <v>56.717793062757295</v>
      </c>
      <c r="AB42" s="578">
        <f t="shared" si="6"/>
        <v>6.7510548523206744</v>
      </c>
      <c r="AC42" s="578">
        <f t="shared" si="7"/>
        <v>46.806786423713639</v>
      </c>
    </row>
    <row r="43" spans="1:29" ht="18.75">
      <c r="A43" s="29"/>
      <c r="B43" s="577" t="s">
        <v>126</v>
      </c>
      <c r="C43" s="116"/>
      <c r="D43" s="116"/>
      <c r="E43" s="116"/>
      <c r="F43" s="116"/>
      <c r="G43" s="116"/>
      <c r="H43" s="117"/>
      <c r="I43" s="577"/>
      <c r="J43" s="116"/>
      <c r="K43" s="336">
        <v>62723.72</v>
      </c>
      <c r="L43" s="336">
        <v>1758676.37</v>
      </c>
      <c r="M43" s="336">
        <v>27499.42</v>
      </c>
      <c r="N43" s="336">
        <v>6860.86</v>
      </c>
      <c r="O43" s="336">
        <v>1855760.36</v>
      </c>
      <c r="P43" s="64">
        <v>24</v>
      </c>
      <c r="Q43" s="577" t="s">
        <v>97</v>
      </c>
      <c r="R43" s="118">
        <v>77323.348335015136</v>
      </c>
      <c r="S43" s="62">
        <f>ตาราง3!B37</f>
        <v>557004.56000000006</v>
      </c>
      <c r="T43" s="62">
        <f>ตาราง3!C37</f>
        <v>2648971.4700000002</v>
      </c>
      <c r="U43" s="62">
        <f>ตาราง3!D37</f>
        <v>77961.210000000006</v>
      </c>
      <c r="V43" s="62">
        <f>ตาราง3!E37</f>
        <v>8024.52</v>
      </c>
      <c r="W43" s="62">
        <f>ตาราง3!F37</f>
        <v>3291961.76</v>
      </c>
      <c r="X43" s="62">
        <f>ตาราง3!G37</f>
        <v>29</v>
      </c>
      <c r="Y43" s="62" t="str">
        <f>ตาราง3!H37</f>
        <v>ราย</v>
      </c>
      <c r="Z43" s="62">
        <f>ตาราง3!I37</f>
        <v>113515.92275862068</v>
      </c>
      <c r="AA43" s="578">
        <f t="shared" si="5"/>
        <v>77.391533462865837</v>
      </c>
      <c r="AB43" s="578">
        <f t="shared" si="6"/>
        <v>20.833333333333336</v>
      </c>
      <c r="AC43" s="578">
        <f t="shared" si="7"/>
        <v>46.806786310902794</v>
      </c>
    </row>
    <row r="44" spans="1:29" ht="18.75">
      <c r="A44" s="29"/>
      <c r="B44" s="577" t="s">
        <v>127</v>
      </c>
      <c r="C44" s="116"/>
      <c r="D44" s="116"/>
      <c r="E44" s="116"/>
      <c r="F44" s="116"/>
      <c r="G44" s="116"/>
      <c r="H44" s="117"/>
      <c r="I44" s="577"/>
      <c r="J44" s="116"/>
      <c r="K44" s="336">
        <v>128060.92</v>
      </c>
      <c r="L44" s="336">
        <v>3590630.92</v>
      </c>
      <c r="M44" s="336">
        <v>56144.639999999999</v>
      </c>
      <c r="N44" s="336">
        <v>14007.58</v>
      </c>
      <c r="O44" s="336">
        <v>3788844.07</v>
      </c>
      <c r="P44" s="64">
        <v>49</v>
      </c>
      <c r="Q44" s="577" t="s">
        <v>97</v>
      </c>
      <c r="R44" s="118">
        <v>77323.348335015136</v>
      </c>
      <c r="S44" s="62">
        <f>ตาราง3!B38</f>
        <v>1286872.5900000001</v>
      </c>
      <c r="T44" s="62">
        <f>ตาราง3!C38</f>
        <v>6120037.54</v>
      </c>
      <c r="U44" s="62">
        <f>ตาราง3!D38</f>
        <v>180117.28</v>
      </c>
      <c r="V44" s="62">
        <f>ตาราง3!E38</f>
        <v>18539.41</v>
      </c>
      <c r="W44" s="62">
        <f>ตาราง3!F38</f>
        <v>7605566.8300000001</v>
      </c>
      <c r="X44" s="62">
        <f>ตาราง3!G38</f>
        <v>67</v>
      </c>
      <c r="Y44" s="62" t="str">
        <f>ตาราง3!H38</f>
        <v>ราย</v>
      </c>
      <c r="Z44" s="62">
        <f>ตาราง3!I38</f>
        <v>113515.92283582089</v>
      </c>
      <c r="AA44" s="578">
        <f t="shared" si="5"/>
        <v>100.73580990626516</v>
      </c>
      <c r="AB44" s="578">
        <f t="shared" si="6"/>
        <v>36.734693877551024</v>
      </c>
      <c r="AC44" s="578">
        <f t="shared" si="7"/>
        <v>46.806786410743541</v>
      </c>
    </row>
    <row r="45" spans="1:29" ht="18.75">
      <c r="A45" s="29"/>
      <c r="B45" s="577" t="s">
        <v>128</v>
      </c>
      <c r="C45" s="116"/>
      <c r="D45" s="116"/>
      <c r="E45" s="116"/>
      <c r="F45" s="116"/>
      <c r="G45" s="116"/>
      <c r="H45" s="117"/>
      <c r="I45" s="577"/>
      <c r="J45" s="116"/>
      <c r="K45" s="336">
        <v>75791.16</v>
      </c>
      <c r="L45" s="336">
        <v>2125067.2799999998</v>
      </c>
      <c r="M45" s="336">
        <v>33228.46</v>
      </c>
      <c r="N45" s="336">
        <v>8290.2000000000007</v>
      </c>
      <c r="O45" s="336">
        <v>2242377.1</v>
      </c>
      <c r="P45" s="64">
        <v>29</v>
      </c>
      <c r="Q45" s="577" t="s">
        <v>97</v>
      </c>
      <c r="R45" s="118">
        <v>77323.348335015122</v>
      </c>
      <c r="S45" s="62">
        <f>ตาราง3!B39</f>
        <v>729868.04</v>
      </c>
      <c r="T45" s="62">
        <f>ตาราง3!C39</f>
        <v>3471066.07</v>
      </c>
      <c r="U45" s="62">
        <f>ตาราง3!D39</f>
        <v>102156.07</v>
      </c>
      <c r="V45" s="62">
        <f>ตาราง3!E39</f>
        <v>10514.89</v>
      </c>
      <c r="W45" s="62">
        <f>ตาราง3!F39</f>
        <v>4313605.07</v>
      </c>
      <c r="X45" s="62">
        <f>ตาราง3!G39</f>
        <v>38</v>
      </c>
      <c r="Y45" s="62" t="str">
        <f>ตาราง3!H39</f>
        <v>ราย</v>
      </c>
      <c r="Z45" s="62">
        <f>ตาราง3!I39</f>
        <v>113515.92289473685</v>
      </c>
      <c r="AA45" s="578">
        <f t="shared" si="5"/>
        <v>92.367513474874514</v>
      </c>
      <c r="AB45" s="578">
        <f t="shared" si="6"/>
        <v>31.03448275862069</v>
      </c>
      <c r="AC45" s="578">
        <f t="shared" si="7"/>
        <v>46.806786486937838</v>
      </c>
    </row>
    <row r="46" spans="1:29" ht="18.75">
      <c r="A46" s="29">
        <v>13</v>
      </c>
      <c r="B46" s="577" t="s">
        <v>130</v>
      </c>
      <c r="C46" s="116">
        <v>6719025.3099999996</v>
      </c>
      <c r="D46" s="116">
        <v>21133171.539999999</v>
      </c>
      <c r="E46" s="116">
        <v>864916.62</v>
      </c>
      <c r="F46" s="116">
        <v>10185818.82</v>
      </c>
      <c r="G46" s="116">
        <f t="shared" si="0"/>
        <v>38902932.289999999</v>
      </c>
      <c r="H46" s="117">
        <v>3781</v>
      </c>
      <c r="I46" s="577" t="s">
        <v>97</v>
      </c>
      <c r="J46" s="116">
        <f t="shared" si="1"/>
        <v>10289.059055805343</v>
      </c>
      <c r="K46" s="336">
        <v>7436987.2699999996</v>
      </c>
      <c r="L46" s="336">
        <v>8190153.9000000004</v>
      </c>
      <c r="M46" s="336">
        <v>2011435.03</v>
      </c>
      <c r="N46" s="336">
        <v>4888254.63</v>
      </c>
      <c r="O46" s="336">
        <v>22526830.829999998</v>
      </c>
      <c r="P46" s="64">
        <v>80665</v>
      </c>
      <c r="Q46" s="577" t="s">
        <v>97</v>
      </c>
      <c r="R46" s="118">
        <v>279.2640033848848</v>
      </c>
      <c r="S46" s="62">
        <f>ตาราง3!B40</f>
        <v>2289261.7400000002</v>
      </c>
      <c r="T46" s="62">
        <f>ตาราง3!C40</f>
        <v>10887144.41</v>
      </c>
      <c r="U46" s="62">
        <f>ตาราง3!D40</f>
        <v>320416.81</v>
      </c>
      <c r="V46" s="62">
        <f>ตาราง3!E40</f>
        <v>5045744.72</v>
      </c>
      <c r="W46" s="62">
        <f>ตาราง3!F40</f>
        <v>18542567.670000002</v>
      </c>
      <c r="X46" s="62">
        <f>ตาราง3!G40</f>
        <v>75538</v>
      </c>
      <c r="Y46" s="62" t="str">
        <f>ตาราง3!H40</f>
        <v>ครั้ง</v>
      </c>
      <c r="Z46" s="62">
        <f>ตาราง3!I40</f>
        <v>245.47337326908314</v>
      </c>
      <c r="AA46" s="578">
        <f t="shared" si="5"/>
        <v>-17.68674515322401</v>
      </c>
      <c r="AB46" s="578">
        <f t="shared" si="6"/>
        <v>-6.355916444554639</v>
      </c>
      <c r="AC46" s="578">
        <f t="shared" si="7"/>
        <v>-12.099887456397678</v>
      </c>
    </row>
    <row r="47" spans="1:29" ht="18.75">
      <c r="A47" s="29">
        <v>14</v>
      </c>
      <c r="B47" s="577" t="s">
        <v>131</v>
      </c>
      <c r="C47" s="116">
        <v>419939.08</v>
      </c>
      <c r="D47" s="116">
        <v>1320823.22</v>
      </c>
      <c r="E47" s="116">
        <v>54057.29</v>
      </c>
      <c r="F47" s="116">
        <v>636613.68000000005</v>
      </c>
      <c r="G47" s="116">
        <f t="shared" si="0"/>
        <v>2431433.27</v>
      </c>
      <c r="H47" s="117">
        <v>244</v>
      </c>
      <c r="I47" s="577" t="s">
        <v>97</v>
      </c>
      <c r="J47" s="116">
        <f t="shared" si="1"/>
        <v>9964.890450819672</v>
      </c>
      <c r="K47" s="336">
        <v>347025.6</v>
      </c>
      <c r="L47" s="336">
        <v>382169.95</v>
      </c>
      <c r="M47" s="336">
        <v>93857.83</v>
      </c>
      <c r="N47" s="336">
        <v>228096.33</v>
      </c>
      <c r="O47" s="336">
        <v>1051149.71</v>
      </c>
      <c r="P47" s="64">
        <v>3764</v>
      </c>
      <c r="Q47" s="577" t="s">
        <v>97</v>
      </c>
      <c r="R47" s="118">
        <v>279.2640033848848</v>
      </c>
      <c r="S47" s="62">
        <f>ตาราง3!B41</f>
        <v>134225.69</v>
      </c>
      <c r="T47" s="62">
        <f>ตาราง3!C41</f>
        <v>638343.12</v>
      </c>
      <c r="U47" s="62">
        <f>ตาราง3!D41</f>
        <v>18786.919999999998</v>
      </c>
      <c r="V47" s="62">
        <f>ตาราง3!E41</f>
        <v>295845.84000000003</v>
      </c>
      <c r="W47" s="62">
        <f>ตาราง3!F41</f>
        <v>1087201.57</v>
      </c>
      <c r="X47" s="62">
        <f>ตาราง3!G41</f>
        <v>4429</v>
      </c>
      <c r="Y47" s="62" t="str">
        <f>ตาราง3!H41</f>
        <v>ส่วน</v>
      </c>
      <c r="Z47" s="62">
        <f>ตาราง3!I41</f>
        <v>245.47337322194628</v>
      </c>
      <c r="AA47" s="578">
        <f t="shared" si="5"/>
        <v>3.4297550250953406</v>
      </c>
      <c r="AB47" s="578">
        <f t="shared" si="6"/>
        <v>17.667375132837407</v>
      </c>
      <c r="AC47" s="578">
        <f t="shared" si="7"/>
        <v>-12.09988747327664</v>
      </c>
    </row>
    <row r="48" spans="1:29" ht="18.75">
      <c r="A48" s="29">
        <v>15</v>
      </c>
      <c r="B48" s="577" t="s">
        <v>132</v>
      </c>
      <c r="C48" s="116">
        <v>839878.16</v>
      </c>
      <c r="D48" s="116">
        <v>2641646.44</v>
      </c>
      <c r="E48" s="116">
        <v>108114.58</v>
      </c>
      <c r="F48" s="116">
        <v>1273227.3500000001</v>
      </c>
      <c r="G48" s="116">
        <f t="shared" si="0"/>
        <v>4862866.53</v>
      </c>
      <c r="H48" s="117">
        <v>931</v>
      </c>
      <c r="I48" s="577" t="s">
        <v>97</v>
      </c>
      <c r="J48" s="116">
        <f t="shared" si="1"/>
        <v>5223.2723200859291</v>
      </c>
      <c r="K48" s="336">
        <v>11340.1</v>
      </c>
      <c r="L48" s="336">
        <v>12488.55</v>
      </c>
      <c r="M48" s="336">
        <v>3067.09</v>
      </c>
      <c r="N48" s="336">
        <v>7453.73</v>
      </c>
      <c r="O48" s="336">
        <v>34349.47</v>
      </c>
      <c r="P48" s="64">
        <v>123</v>
      </c>
      <c r="Q48" s="577" t="s">
        <v>97</v>
      </c>
      <c r="R48" s="118">
        <v>279.26400338488469</v>
      </c>
      <c r="S48" s="62">
        <f>ตาราง3!B42</f>
        <v>1969.9</v>
      </c>
      <c r="T48" s="62">
        <f>ตาราง3!C42</f>
        <v>9368.32</v>
      </c>
      <c r="U48" s="62">
        <f>ตาราง3!D42</f>
        <v>275.72000000000003</v>
      </c>
      <c r="V48" s="62">
        <f>ตาราง3!E42</f>
        <v>4341.83</v>
      </c>
      <c r="W48" s="62">
        <f>ตาราง3!F42</f>
        <v>15955.77</v>
      </c>
      <c r="X48" s="62">
        <f>ตาราง3!G42</f>
        <v>65</v>
      </c>
      <c r="Y48" s="62" t="str">
        <f>ตาราง3!H42</f>
        <v>ส่วน</v>
      </c>
      <c r="Z48" s="62">
        <f>ตาราง3!I42</f>
        <v>245.47338461538462</v>
      </c>
      <c r="AA48" s="578">
        <f t="shared" si="5"/>
        <v>-53.548715598814191</v>
      </c>
      <c r="AB48" s="578">
        <f t="shared" si="6"/>
        <v>-47.154471544715449</v>
      </c>
      <c r="AC48" s="578">
        <f t="shared" si="7"/>
        <v>-12.099883393467461</v>
      </c>
    </row>
    <row r="49" spans="1:29" ht="18.75">
      <c r="A49" s="29">
        <v>16</v>
      </c>
      <c r="B49" s="577" t="s">
        <v>133</v>
      </c>
      <c r="C49" s="116">
        <v>419939.08</v>
      </c>
      <c r="D49" s="116">
        <v>1320823.22</v>
      </c>
      <c r="E49" s="116">
        <v>54057.29</v>
      </c>
      <c r="F49" s="116">
        <v>636613.68000000005</v>
      </c>
      <c r="G49" s="116">
        <f t="shared" si="0"/>
        <v>2431433.27</v>
      </c>
      <c r="H49" s="117">
        <v>16</v>
      </c>
      <c r="I49" s="577" t="s">
        <v>97</v>
      </c>
      <c r="J49" s="116">
        <f t="shared" si="1"/>
        <v>151964.579375</v>
      </c>
      <c r="K49" s="336">
        <v>103536.07</v>
      </c>
      <c r="L49" s="336">
        <v>114021.48</v>
      </c>
      <c r="M49" s="336">
        <v>28002.75</v>
      </c>
      <c r="N49" s="336">
        <v>68053.179999999993</v>
      </c>
      <c r="O49" s="336">
        <v>313613.48</v>
      </c>
      <c r="P49" s="64">
        <v>1123</v>
      </c>
      <c r="Q49" s="577" t="s">
        <v>97</v>
      </c>
      <c r="R49" s="118">
        <v>279.26400338488475</v>
      </c>
      <c r="S49" s="62">
        <f>ตาราง3!B43</f>
        <v>36852.21</v>
      </c>
      <c r="T49" s="62">
        <f>ตาราง3!C43</f>
        <v>175259.71</v>
      </c>
      <c r="U49" s="62">
        <f>ตาราง3!D43</f>
        <v>5158.0200000000004</v>
      </c>
      <c r="V49" s="62">
        <f>ตาราง3!E43</f>
        <v>81225.679999999993</v>
      </c>
      <c r="W49" s="62">
        <f>ตาราง3!F43</f>
        <v>298495.62</v>
      </c>
      <c r="X49" s="62">
        <f>ตาราง3!G43</f>
        <v>1216</v>
      </c>
      <c r="Y49" s="62" t="str">
        <f>ตาราง3!H43</f>
        <v>ส่วน</v>
      </c>
      <c r="Z49" s="62">
        <f>ตาราง3!I43</f>
        <v>245.47337171052632</v>
      </c>
      <c r="AA49" s="578">
        <f t="shared" si="5"/>
        <v>-4.8205389640776879</v>
      </c>
      <c r="AB49" s="578">
        <f t="shared" si="6"/>
        <v>8.2813891362422076</v>
      </c>
      <c r="AC49" s="578">
        <f t="shared" si="7"/>
        <v>-12.099888014492079</v>
      </c>
    </row>
    <row r="50" spans="1:29" ht="18.75">
      <c r="A50" s="29"/>
      <c r="B50" s="577" t="s">
        <v>379</v>
      </c>
      <c r="C50" s="116"/>
      <c r="D50" s="116"/>
      <c r="E50" s="116"/>
      <c r="F50" s="116"/>
      <c r="G50" s="116"/>
      <c r="H50" s="117"/>
      <c r="I50" s="577"/>
      <c r="J50" s="116"/>
      <c r="K50" s="336"/>
      <c r="L50" s="336"/>
      <c r="M50" s="336"/>
      <c r="N50" s="336"/>
      <c r="O50" s="336"/>
      <c r="P50" s="64"/>
      <c r="Q50" s="577"/>
      <c r="R50" s="118"/>
      <c r="S50" s="62">
        <f>ตาราง3!B44</f>
        <v>90.92</v>
      </c>
      <c r="T50" s="62">
        <f>ตาราง3!C44</f>
        <v>432.38</v>
      </c>
      <c r="U50" s="62">
        <f>ตาราง3!D44</f>
        <v>12.73</v>
      </c>
      <c r="V50" s="62">
        <f>ตาราง3!E44</f>
        <v>200.39</v>
      </c>
      <c r="W50" s="62">
        <f>ตาราง3!F44</f>
        <v>736.42</v>
      </c>
      <c r="X50" s="62">
        <f>ตาราง3!G44</f>
        <v>3</v>
      </c>
      <c r="Y50" s="62" t="str">
        <f>ตาราง3!H44</f>
        <v>ส่วน</v>
      </c>
      <c r="Z50" s="62">
        <f>ตาราง3!I44</f>
        <v>245.47333333333333</v>
      </c>
      <c r="AA50" s="579">
        <v>100</v>
      </c>
      <c r="AB50" s="579">
        <v>100</v>
      </c>
      <c r="AC50" s="579">
        <v>100</v>
      </c>
    </row>
    <row r="51" spans="1:29" ht="18.75">
      <c r="A51" s="29"/>
      <c r="B51" s="577" t="s">
        <v>402</v>
      </c>
      <c r="C51" s="116"/>
      <c r="D51" s="116"/>
      <c r="E51" s="116"/>
      <c r="F51" s="116"/>
      <c r="G51" s="116"/>
      <c r="H51" s="117"/>
      <c r="I51" s="577"/>
      <c r="J51" s="116"/>
      <c r="K51" s="336">
        <v>1880236.18</v>
      </c>
      <c r="L51" s="336">
        <v>3808587.24</v>
      </c>
      <c r="M51" s="336">
        <v>462821.49</v>
      </c>
      <c r="N51" s="336">
        <v>570478.67000000004</v>
      </c>
      <c r="O51" s="336">
        <v>6722123.5700000003</v>
      </c>
      <c r="P51" s="336">
        <v>30174</v>
      </c>
      <c r="Q51" s="336" t="s">
        <v>97</v>
      </c>
      <c r="R51" s="581">
        <v>222.778669427273</v>
      </c>
      <c r="S51" s="62">
        <f>ตาราง3!B45</f>
        <v>167400.24</v>
      </c>
      <c r="T51" s="62">
        <f>ตาราง3!C45</f>
        <v>796112.82</v>
      </c>
      <c r="U51" s="62">
        <f>ตาราง3!D45</f>
        <v>23430.2</v>
      </c>
      <c r="V51" s="62">
        <f>ตาราง3!E45</f>
        <v>92597.58</v>
      </c>
      <c r="W51" s="62">
        <f>ตาราง3!F45</f>
        <v>1079540.8500000001</v>
      </c>
      <c r="X51" s="62">
        <f>ตาราง3!G45</f>
        <v>16647</v>
      </c>
      <c r="Y51" s="62" t="str">
        <f>ตาราง3!H45</f>
        <v>ราย</v>
      </c>
      <c r="Z51" s="62">
        <f>ตาราง3!I45</f>
        <v>64.848972787889721</v>
      </c>
      <c r="AA51" s="578">
        <f t="shared" si="5"/>
        <v>-83.940478946000695</v>
      </c>
      <c r="AB51" s="578">
        <f t="shared" si="6"/>
        <v>-44.829986080731757</v>
      </c>
      <c r="AC51" s="578">
        <f t="shared" si="7"/>
        <v>-70.890851913872339</v>
      </c>
    </row>
    <row r="52" spans="1:29" ht="18.75">
      <c r="A52" s="29"/>
      <c r="B52" s="577" t="s">
        <v>403</v>
      </c>
      <c r="C52" s="116"/>
      <c r="D52" s="116"/>
      <c r="E52" s="116"/>
      <c r="F52" s="116"/>
      <c r="G52" s="116"/>
      <c r="H52" s="117"/>
      <c r="I52" s="577"/>
      <c r="J52" s="116"/>
      <c r="K52" s="336">
        <v>2670241.96</v>
      </c>
      <c r="L52" s="336">
        <v>5408814.8799999999</v>
      </c>
      <c r="M52" s="336">
        <v>657281.98</v>
      </c>
      <c r="N52" s="336">
        <v>810172.72</v>
      </c>
      <c r="O52" s="336">
        <v>9546511.5399999991</v>
      </c>
      <c r="P52" s="336">
        <v>42852</v>
      </c>
      <c r="Q52" s="336" t="s">
        <v>97</v>
      </c>
      <c r="R52" s="581">
        <v>222.778669427273</v>
      </c>
      <c r="S52" s="62">
        <f>ตาราง3!B46</f>
        <v>445063.22</v>
      </c>
      <c r="T52" s="62">
        <f>ตาราง3!C46</f>
        <v>2116607.04</v>
      </c>
      <c r="U52" s="62">
        <f>ตาราง3!D46</f>
        <v>62293.33</v>
      </c>
      <c r="V52" s="62">
        <f>ตาราง3!E46</f>
        <v>246187.09</v>
      </c>
      <c r="W52" s="62">
        <f>ตาราง3!F46</f>
        <v>2870150.68</v>
      </c>
      <c r="X52" s="62">
        <f>ตาราง3!G46</f>
        <v>44259</v>
      </c>
      <c r="Y52" s="62" t="str">
        <f>ตาราง3!H46</f>
        <v>ราย</v>
      </c>
      <c r="Z52" s="62">
        <f>ตาราง3!I46</f>
        <v>64.84897263833345</v>
      </c>
      <c r="AA52" s="578">
        <f t="shared" si="5"/>
        <v>-69.93508395214279</v>
      </c>
      <c r="AB52" s="578">
        <f t="shared" si="6"/>
        <v>3.2833940072808736</v>
      </c>
      <c r="AC52" s="578">
        <f t="shared" si="7"/>
        <v>-70.890851981004559</v>
      </c>
    </row>
    <row r="53" spans="1:29" ht="18.75">
      <c r="A53" s="29"/>
      <c r="B53" s="577" t="s">
        <v>404</v>
      </c>
      <c r="C53" s="116"/>
      <c r="D53" s="116"/>
      <c r="E53" s="116"/>
      <c r="F53" s="116"/>
      <c r="G53" s="116"/>
      <c r="H53" s="117"/>
      <c r="I53" s="577"/>
      <c r="J53" s="116"/>
      <c r="K53" s="336">
        <v>1186753.43</v>
      </c>
      <c r="L53" s="336">
        <v>2403875.65</v>
      </c>
      <c r="M53" s="336">
        <v>292120.21000000002</v>
      </c>
      <c r="N53" s="336">
        <v>360070.46</v>
      </c>
      <c r="O53" s="336">
        <v>4242819.76</v>
      </c>
      <c r="P53" s="336">
        <v>19045</v>
      </c>
      <c r="Q53" s="336" t="s">
        <v>97</v>
      </c>
      <c r="R53" s="581">
        <v>222.77866942727306</v>
      </c>
      <c r="S53" s="62">
        <f>ตาราง3!B47</f>
        <v>189784.63</v>
      </c>
      <c r="T53" s="62">
        <f>ตาราง3!C47</f>
        <v>902567.27</v>
      </c>
      <c r="U53" s="62">
        <f>ตาราง3!D47</f>
        <v>26563.23</v>
      </c>
      <c r="V53" s="62">
        <f>ตาราง3!E47</f>
        <v>104979.53</v>
      </c>
      <c r="W53" s="62">
        <f>ตาราง3!F47</f>
        <v>1223894.6599999999</v>
      </c>
      <c r="X53" s="62">
        <f>ตาราง3!G47</f>
        <v>18873</v>
      </c>
      <c r="Y53" s="62" t="str">
        <f>ตาราง3!H47</f>
        <v>ราย</v>
      </c>
      <c r="Z53" s="62">
        <f>ตาราง3!I47</f>
        <v>64.848972606368889</v>
      </c>
      <c r="AA53" s="578">
        <f t="shared" si="5"/>
        <v>-71.153743754601521</v>
      </c>
      <c r="AB53" s="578">
        <f t="shared" si="6"/>
        <v>-0.90312417957469149</v>
      </c>
      <c r="AC53" s="578">
        <f t="shared" si="7"/>
        <v>-70.890851995352676</v>
      </c>
    </row>
    <row r="54" spans="1:29" ht="18.75">
      <c r="A54" s="29"/>
      <c r="B54" s="577" t="s">
        <v>140</v>
      </c>
      <c r="C54" s="116"/>
      <c r="D54" s="116"/>
      <c r="E54" s="116"/>
      <c r="F54" s="116"/>
      <c r="G54" s="116"/>
      <c r="H54" s="117"/>
      <c r="I54" s="577"/>
      <c r="J54" s="116"/>
      <c r="K54" s="336">
        <v>2041751.8</v>
      </c>
      <c r="L54" s="336">
        <v>4135751.62</v>
      </c>
      <c r="M54" s="336">
        <v>502578.67</v>
      </c>
      <c r="N54" s="336">
        <v>619483.79</v>
      </c>
      <c r="O54" s="336">
        <v>7299565.8799999999</v>
      </c>
      <c r="P54" s="336">
        <v>32766</v>
      </c>
      <c r="Q54" s="336" t="s">
        <v>97</v>
      </c>
      <c r="R54" s="581">
        <v>222.77866942727303</v>
      </c>
      <c r="S54" s="62">
        <f>ตาราง3!B48</f>
        <v>364234.05</v>
      </c>
      <c r="T54" s="62">
        <f>ตาราง3!C48</f>
        <v>1732204.16</v>
      </c>
      <c r="U54" s="62">
        <f>ตาราง3!D48</f>
        <v>50980.06</v>
      </c>
      <c r="V54" s="62">
        <f>ตาราง3!E48</f>
        <v>201476.37</v>
      </c>
      <c r="W54" s="62">
        <f>ตาราง3!F48</f>
        <v>2348894.64</v>
      </c>
      <c r="X54" s="62">
        <f>ตาราง3!G48</f>
        <v>36221</v>
      </c>
      <c r="Y54" s="62" t="str">
        <f>ตาราง3!H48</f>
        <v>ราย</v>
      </c>
      <c r="Z54" s="62">
        <f>ตาราง3!I48</f>
        <v>64.848972695397705</v>
      </c>
      <c r="AA54" s="578">
        <f t="shared" si="5"/>
        <v>-67.821447485860631</v>
      </c>
      <c r="AB54" s="578">
        <f t="shared" si="6"/>
        <v>10.54446682536776</v>
      </c>
      <c r="AC54" s="578">
        <f t="shared" si="7"/>
        <v>-70.890851955389778</v>
      </c>
    </row>
    <row r="55" spans="1:29" ht="18.75">
      <c r="A55" s="29"/>
      <c r="B55" s="577" t="s">
        <v>141</v>
      </c>
      <c r="C55" s="116"/>
      <c r="D55" s="116"/>
      <c r="E55" s="116"/>
      <c r="F55" s="116"/>
      <c r="G55" s="116"/>
      <c r="H55" s="117"/>
      <c r="I55" s="577"/>
      <c r="J55" s="116"/>
      <c r="K55" s="336">
        <v>1531656.57</v>
      </c>
      <c r="L55" s="336">
        <v>3102507.93</v>
      </c>
      <c r="M55" s="336">
        <v>377018.36</v>
      </c>
      <c r="N55" s="336">
        <v>464716.83</v>
      </c>
      <c r="O55" s="336">
        <v>5475899.6900000004</v>
      </c>
      <c r="P55" s="336">
        <v>24580</v>
      </c>
      <c r="Q55" s="336" t="s">
        <v>97</v>
      </c>
      <c r="R55" s="581">
        <v>222.77866942727306</v>
      </c>
      <c r="S55" s="62">
        <f>ตาราง3!B49</f>
        <v>228660.67</v>
      </c>
      <c r="T55" s="62">
        <f>ตาราง3!C49</f>
        <v>1087451.76</v>
      </c>
      <c r="U55" s="62">
        <f>ตาราง3!D49</f>
        <v>32004.52</v>
      </c>
      <c r="V55" s="62">
        <f>ตาราง3!E49</f>
        <v>126483.84</v>
      </c>
      <c r="W55" s="62">
        <f>ตาราง3!F49</f>
        <v>1474600.79</v>
      </c>
      <c r="X55" s="62">
        <f>ตาราง3!G49</f>
        <v>22739</v>
      </c>
      <c r="Y55" s="62" t="str">
        <f>ตาราง3!H49</f>
        <v>ราย</v>
      </c>
      <c r="Z55" s="62">
        <f>ตาราง3!I49</f>
        <v>64.848972690091912</v>
      </c>
      <c r="AA55" s="578">
        <f t="shared" si="5"/>
        <v>-73.071077384910978</v>
      </c>
      <c r="AB55" s="578">
        <f t="shared" si="6"/>
        <v>-7.4898291293734749</v>
      </c>
      <c r="AC55" s="578">
        <f t="shared" si="7"/>
        <v>-70.890851957771432</v>
      </c>
    </row>
    <row r="56" spans="1:29" ht="18.75">
      <c r="A56" s="29"/>
      <c r="B56" s="577" t="s">
        <v>142</v>
      </c>
      <c r="C56" s="116"/>
      <c r="D56" s="116"/>
      <c r="E56" s="116"/>
      <c r="F56" s="116"/>
      <c r="G56" s="116"/>
      <c r="H56" s="117"/>
      <c r="I56" s="577"/>
      <c r="J56" s="116"/>
      <c r="K56" s="336">
        <v>166126.79</v>
      </c>
      <c r="L56" s="336">
        <v>336504.73</v>
      </c>
      <c r="M56" s="336">
        <v>40892.230000000003</v>
      </c>
      <c r="N56" s="336">
        <v>50404.19</v>
      </c>
      <c r="O56" s="336">
        <v>593927.93000000005</v>
      </c>
      <c r="P56" s="336">
        <v>2666</v>
      </c>
      <c r="Q56" s="336" t="s">
        <v>97</v>
      </c>
      <c r="R56" s="581">
        <v>222.77866942727306</v>
      </c>
      <c r="S56" s="62">
        <f>ตาราง3!B50</f>
        <v>27251.439999999999</v>
      </c>
      <c r="T56" s="62">
        <f>ตาราง3!C50</f>
        <v>129600.87</v>
      </c>
      <c r="U56" s="62">
        <f>ตาราง3!D50</f>
        <v>3814.25</v>
      </c>
      <c r="V56" s="62">
        <f>ตาราง3!E50</f>
        <v>15074.15</v>
      </c>
      <c r="W56" s="62">
        <f>ตาราง3!F50</f>
        <v>175740.72</v>
      </c>
      <c r="X56" s="62">
        <f>ตาราง3!G50</f>
        <v>2710</v>
      </c>
      <c r="Y56" s="62" t="str">
        <f>ตาราง3!H50</f>
        <v>ราย</v>
      </c>
      <c r="Z56" s="62">
        <f>ตาราง3!I50</f>
        <v>64.848974169741695</v>
      </c>
      <c r="AA56" s="578">
        <f t="shared" si="5"/>
        <v>-70.410430100500591</v>
      </c>
      <c r="AB56" s="578">
        <f t="shared" si="6"/>
        <v>1.6504126031507877</v>
      </c>
      <c r="AC56" s="578">
        <f t="shared" si="7"/>
        <v>-70.890851293592135</v>
      </c>
    </row>
    <row r="57" spans="1:29" ht="18.75">
      <c r="A57" s="29"/>
      <c r="B57" s="577" t="s">
        <v>143</v>
      </c>
      <c r="C57" s="116">
        <v>9068327.4700000007</v>
      </c>
      <c r="D57" s="116">
        <v>10056758.59</v>
      </c>
      <c r="E57" s="116">
        <v>1202725.2</v>
      </c>
      <c r="F57" s="116">
        <v>2272939.91</v>
      </c>
      <c r="G57" s="116">
        <f>SUM(C57:F57)</f>
        <v>22600751.170000002</v>
      </c>
      <c r="H57" s="117">
        <v>62099</v>
      </c>
      <c r="I57" s="577" t="s">
        <v>97</v>
      </c>
      <c r="J57" s="116">
        <f>+G57/H57</f>
        <v>363.94710333499739</v>
      </c>
      <c r="K57" s="336">
        <v>4256671.76</v>
      </c>
      <c r="L57" s="336">
        <v>8622270.9199999999</v>
      </c>
      <c r="M57" s="336">
        <v>1047782.81</v>
      </c>
      <c r="N57" s="336">
        <v>1291508.19</v>
      </c>
      <c r="O57" s="336">
        <v>15218233.689999999</v>
      </c>
      <c r="P57" s="64">
        <v>68311</v>
      </c>
      <c r="Q57" s="577" t="s">
        <v>97</v>
      </c>
      <c r="R57" s="118">
        <v>222.77866942727303</v>
      </c>
      <c r="S57" s="62">
        <f>ตาราง3!B51</f>
        <v>745915.05</v>
      </c>
      <c r="T57" s="62">
        <f>ตาราง3!C51</f>
        <v>3547381.57</v>
      </c>
      <c r="U57" s="62">
        <f>ตาราง3!D51</f>
        <v>104402.09</v>
      </c>
      <c r="V57" s="62">
        <f>ตาราง3!E51</f>
        <v>412603.53</v>
      </c>
      <c r="W57" s="62">
        <f>ตาราง3!F51</f>
        <v>4810302.24</v>
      </c>
      <c r="X57" s="62">
        <f>ตาราง3!G51</f>
        <v>74177</v>
      </c>
      <c r="Y57" s="62" t="str">
        <f>ตาราง3!H51</f>
        <v>ราย</v>
      </c>
      <c r="Z57" s="62">
        <f>ตาราง3!I51</f>
        <v>64.848972592582612</v>
      </c>
      <c r="AA57" s="578">
        <f t="shared" si="5"/>
        <v>-68.391192184406506</v>
      </c>
      <c r="AB57" s="578">
        <f t="shared" si="6"/>
        <v>8.5871967911463738</v>
      </c>
      <c r="AC57" s="578">
        <f t="shared" si="7"/>
        <v>-70.89085200154102</v>
      </c>
    </row>
    <row r="58" spans="1:29" ht="18.75">
      <c r="A58" s="29"/>
      <c r="B58" s="582" t="s">
        <v>144</v>
      </c>
      <c r="C58" s="116"/>
      <c r="D58" s="116"/>
      <c r="E58" s="116"/>
      <c r="F58" s="116"/>
      <c r="G58" s="116"/>
      <c r="H58" s="117"/>
      <c r="I58" s="577"/>
      <c r="J58" s="116"/>
      <c r="K58" s="336">
        <v>7745521.2199999997</v>
      </c>
      <c r="L58" s="336">
        <v>15689248.810000001</v>
      </c>
      <c r="M58" s="336">
        <v>1906565.61</v>
      </c>
      <c r="N58" s="336">
        <v>2350052.9700000002</v>
      </c>
      <c r="O58" s="336">
        <v>27691388.609999999</v>
      </c>
      <c r="P58" s="336">
        <v>124300</v>
      </c>
      <c r="Q58" s="336" t="s">
        <v>97</v>
      </c>
      <c r="R58" s="581">
        <v>222.77866942727303</v>
      </c>
      <c r="S58" s="62">
        <f>ตาราง3!B52</f>
        <v>12033520.289999999</v>
      </c>
      <c r="T58" s="62">
        <f>ตาราง3!C52</f>
        <v>57228350.579999998</v>
      </c>
      <c r="U58" s="62">
        <f>ตาราง3!D52</f>
        <v>1684273.18</v>
      </c>
      <c r="V58" s="62">
        <f>ตาราง3!E52</f>
        <v>6656351.75</v>
      </c>
      <c r="W58" s="62">
        <f>ตาราง3!F52</f>
        <v>77602495.799999997</v>
      </c>
      <c r="X58" s="62">
        <f>ตาราง3!G52</f>
        <v>1196665</v>
      </c>
      <c r="Y58" s="62" t="str">
        <f>ตาราง3!H52</f>
        <v>ราย</v>
      </c>
      <c r="Z58" s="62">
        <f>ตาราง3!I52</f>
        <v>64.848972603025913</v>
      </c>
      <c r="AA58" s="578">
        <f t="shared" si="5"/>
        <v>180.24053575982805</v>
      </c>
      <c r="AB58" s="578">
        <f t="shared" si="6"/>
        <v>862.72325020112635</v>
      </c>
      <c r="AC58" s="578">
        <f t="shared" si="7"/>
        <v>-70.890851996853272</v>
      </c>
    </row>
    <row r="59" spans="1:29" ht="18.75">
      <c r="A59" s="29"/>
      <c r="B59" s="582" t="s">
        <v>145</v>
      </c>
      <c r="C59" s="116"/>
      <c r="D59" s="116"/>
      <c r="E59" s="116"/>
      <c r="F59" s="116"/>
      <c r="G59" s="116"/>
      <c r="H59" s="117"/>
      <c r="I59" s="577"/>
      <c r="J59" s="116"/>
      <c r="K59" s="336">
        <v>3598022.05</v>
      </c>
      <c r="L59" s="336">
        <v>7288116.7800000003</v>
      </c>
      <c r="M59" s="336">
        <v>885655.71</v>
      </c>
      <c r="N59" s="336">
        <v>1091668.6100000001</v>
      </c>
      <c r="O59" s="336">
        <v>12863463.15</v>
      </c>
      <c r="P59" s="336">
        <v>57741</v>
      </c>
      <c r="Q59" s="336" t="s">
        <v>97</v>
      </c>
      <c r="R59" s="581">
        <v>222.77866942727309</v>
      </c>
      <c r="S59" s="62">
        <f>ตาราง3!B53</f>
        <v>708637.9</v>
      </c>
      <c r="T59" s="62">
        <f>ตาราง3!C53</f>
        <v>3370100.96</v>
      </c>
      <c r="U59" s="62">
        <f>ตาราง3!D53</f>
        <v>99184.59</v>
      </c>
      <c r="V59" s="62">
        <f>ตาราง3!E53</f>
        <v>391983.64</v>
      </c>
      <c r="W59" s="62">
        <f>ตาราง3!F53</f>
        <v>4569907.0999999996</v>
      </c>
      <c r="X59" s="62">
        <f>ตาราง3!G53</f>
        <v>70470</v>
      </c>
      <c r="Y59" s="62" t="str">
        <f>ตาราง3!H53</f>
        <v>ราย</v>
      </c>
      <c r="Z59" s="62">
        <f>ตาราง3!I53</f>
        <v>64.848972612459193</v>
      </c>
      <c r="AA59" s="578">
        <f t="shared" si="5"/>
        <v>-64.473742049783851</v>
      </c>
      <c r="AB59" s="578">
        <f t="shared" si="6"/>
        <v>22.044994025042865</v>
      </c>
      <c r="AC59" s="578">
        <f t="shared" si="7"/>
        <v>-70.890851992618892</v>
      </c>
    </row>
    <row r="60" spans="1:29" ht="18.75">
      <c r="A60" s="29"/>
      <c r="B60" s="582" t="s">
        <v>146</v>
      </c>
      <c r="C60" s="116"/>
      <c r="D60" s="116"/>
      <c r="E60" s="116"/>
      <c r="F60" s="116"/>
      <c r="G60" s="116"/>
      <c r="H60" s="117"/>
      <c r="I60" s="577"/>
      <c r="J60" s="116"/>
      <c r="K60" s="336">
        <v>630982.68999999994</v>
      </c>
      <c r="L60" s="336">
        <v>1278112.1000000001</v>
      </c>
      <c r="M60" s="336">
        <v>155316.84</v>
      </c>
      <c r="N60" s="336">
        <v>191445.18</v>
      </c>
      <c r="O60" s="336">
        <v>2255856.81</v>
      </c>
      <c r="P60" s="336">
        <v>10126</v>
      </c>
      <c r="Q60" s="336" t="s">
        <v>97</v>
      </c>
      <c r="R60" s="581">
        <v>222.77866942727306</v>
      </c>
      <c r="S60" s="62">
        <f>ตาราง3!B54</f>
        <v>123777.83</v>
      </c>
      <c r="T60" s="62">
        <f>ตาราง3!C54</f>
        <v>588655.78</v>
      </c>
      <c r="U60" s="62">
        <f>ตาราง3!D54</f>
        <v>17324.580000000002</v>
      </c>
      <c r="V60" s="62">
        <f>ตาราง3!E54</f>
        <v>68467.81</v>
      </c>
      <c r="W60" s="62">
        <f>ตาราง3!F54</f>
        <v>798226</v>
      </c>
      <c r="X60" s="62">
        <f>ตาราง3!G54</f>
        <v>12309</v>
      </c>
      <c r="Y60" s="62" t="str">
        <f>ตาราง3!H54</f>
        <v>ราย</v>
      </c>
      <c r="Z60" s="62">
        <f>ตาราง3!I54</f>
        <v>64.848972296693475</v>
      </c>
      <c r="AA60" s="578">
        <f t="shared" si="5"/>
        <v>-64.615395956802772</v>
      </c>
      <c r="AB60" s="578">
        <f t="shared" si="6"/>
        <v>21.558364605964844</v>
      </c>
      <c r="AC60" s="578">
        <f t="shared" si="7"/>
        <v>-70.890852134358568</v>
      </c>
    </row>
    <row r="61" spans="1:29" ht="18.75">
      <c r="A61" s="29"/>
      <c r="B61" s="582" t="s">
        <v>147</v>
      </c>
      <c r="C61" s="116"/>
      <c r="D61" s="116"/>
      <c r="E61" s="116"/>
      <c r="F61" s="116"/>
      <c r="G61" s="116"/>
      <c r="H61" s="117"/>
      <c r="I61" s="577"/>
      <c r="J61" s="116"/>
      <c r="K61" s="336">
        <v>422856.85</v>
      </c>
      <c r="L61" s="336">
        <v>856534.53</v>
      </c>
      <c r="M61" s="336">
        <v>104086.52</v>
      </c>
      <c r="N61" s="336">
        <v>128298.15</v>
      </c>
      <c r="O61" s="336">
        <v>1511776.05</v>
      </c>
      <c r="P61" s="336">
        <v>6786</v>
      </c>
      <c r="Q61" s="336" t="s">
        <v>97</v>
      </c>
      <c r="R61" s="581">
        <v>222.77866942727306</v>
      </c>
      <c r="S61" s="62">
        <f>ตาราง3!B55</f>
        <v>191.06</v>
      </c>
      <c r="T61" s="62">
        <f>ตาราง3!C55</f>
        <v>908.64</v>
      </c>
      <c r="U61" s="62">
        <f>ตาราง3!D55</f>
        <v>26.74</v>
      </c>
      <c r="V61" s="62">
        <f>ตาราง3!E55</f>
        <v>105.69</v>
      </c>
      <c r="W61" s="62">
        <f>ตาราง3!F55</f>
        <v>1232.1300000000001</v>
      </c>
      <c r="X61" s="62">
        <f>ตาราง3!G55</f>
        <v>19</v>
      </c>
      <c r="Y61" s="62" t="str">
        <f>ตาราง3!H55</f>
        <v>ราย</v>
      </c>
      <c r="Z61" s="62">
        <f>ตาราง3!I55</f>
        <v>64.848947368421065</v>
      </c>
      <c r="AA61" s="578">
        <f t="shared" si="5"/>
        <v>-99.918497848937363</v>
      </c>
      <c r="AB61" s="578">
        <f t="shared" si="6"/>
        <v>-99.720011788977303</v>
      </c>
      <c r="AC61" s="578">
        <f t="shared" si="7"/>
        <v>-70.890863324061982</v>
      </c>
    </row>
    <row r="62" spans="1:29" ht="18.75">
      <c r="A62" s="29"/>
      <c r="B62" s="582" t="s">
        <v>148</v>
      </c>
      <c r="C62" s="116"/>
      <c r="D62" s="116"/>
      <c r="E62" s="116"/>
      <c r="F62" s="116"/>
      <c r="G62" s="116"/>
      <c r="H62" s="117"/>
      <c r="I62" s="577"/>
      <c r="J62" s="116"/>
      <c r="K62" s="336">
        <v>119641.2</v>
      </c>
      <c r="L62" s="336">
        <v>242343.99</v>
      </c>
      <c r="M62" s="336">
        <v>29449.77</v>
      </c>
      <c r="N62" s="336">
        <v>36300.089999999997</v>
      </c>
      <c r="O62" s="336">
        <v>427735.05</v>
      </c>
      <c r="P62" s="336">
        <v>1920</v>
      </c>
      <c r="Q62" s="336" t="s">
        <v>97</v>
      </c>
      <c r="R62" s="581">
        <v>222.77866942727309</v>
      </c>
      <c r="S62" s="62">
        <f>ตาราง3!B56</f>
        <v>20292.77</v>
      </c>
      <c r="T62" s="62">
        <f>ตาราง3!C56</f>
        <v>96507.22</v>
      </c>
      <c r="U62" s="62">
        <f>ตาราง3!D56</f>
        <v>2840.28</v>
      </c>
      <c r="V62" s="62">
        <f>ตาราง3!E56</f>
        <v>11224.96</v>
      </c>
      <c r="W62" s="62">
        <f>ตาราง3!F56</f>
        <v>130865.23</v>
      </c>
      <c r="X62" s="62">
        <f>ตาราง3!G56</f>
        <v>2018</v>
      </c>
      <c r="Y62" s="62" t="str">
        <f>ตาราง3!H56</f>
        <v>ราย</v>
      </c>
      <c r="Z62" s="62">
        <f>ตาราง3!I56</f>
        <v>64.848974231912777</v>
      </c>
      <c r="AA62" s="578">
        <f t="shared" si="5"/>
        <v>-69.4050721351921</v>
      </c>
      <c r="AB62" s="578">
        <f t="shared" si="6"/>
        <v>5.104166666666667</v>
      </c>
      <c r="AC62" s="578">
        <f t="shared" si="7"/>
        <v>-70.890851265685029</v>
      </c>
    </row>
    <row r="63" spans="1:29" ht="18.75">
      <c r="A63" s="29"/>
      <c r="B63" s="582" t="s">
        <v>149</v>
      </c>
      <c r="C63" s="116"/>
      <c r="D63" s="116"/>
      <c r="E63" s="116"/>
      <c r="F63" s="116"/>
      <c r="G63" s="116"/>
      <c r="H63" s="117"/>
      <c r="I63" s="577"/>
      <c r="J63" s="116"/>
      <c r="K63" s="336">
        <v>8599.2099999999991</v>
      </c>
      <c r="L63" s="336">
        <v>17418.47</v>
      </c>
      <c r="M63" s="336">
        <v>2116.6999999999998</v>
      </c>
      <c r="N63" s="336">
        <v>2609.0700000000002</v>
      </c>
      <c r="O63" s="336">
        <v>30743.46</v>
      </c>
      <c r="P63" s="336">
        <v>138</v>
      </c>
      <c r="Q63" s="336" t="s">
        <v>97</v>
      </c>
      <c r="R63" s="581">
        <v>222.77866942727309</v>
      </c>
      <c r="S63" s="62">
        <f>ตาราง3!B57</f>
        <v>1920.67</v>
      </c>
      <c r="T63" s="62">
        <f>ตาราง3!C57</f>
        <v>9134.23</v>
      </c>
      <c r="U63" s="62">
        <f>ตาราง3!D57</f>
        <v>268.83</v>
      </c>
      <c r="V63" s="62">
        <f>ตาราง3!E57</f>
        <v>1062.42</v>
      </c>
      <c r="W63" s="62">
        <f>ตาราง3!F57</f>
        <v>12386.15</v>
      </c>
      <c r="X63" s="62">
        <f>ตาราง3!G57</f>
        <v>191</v>
      </c>
      <c r="Y63" s="62" t="str">
        <f>ตาราง3!H57</f>
        <v>ราย</v>
      </c>
      <c r="Z63" s="62">
        <f>ตาราง3!I57</f>
        <v>64.848952879581148</v>
      </c>
      <c r="AA63" s="578">
        <f t="shared" si="5"/>
        <v>-59.711268673077136</v>
      </c>
      <c r="AB63" s="578">
        <f t="shared" si="6"/>
        <v>38.405797101449274</v>
      </c>
      <c r="AC63" s="578">
        <f t="shared" si="7"/>
        <v>-70.890860850234446</v>
      </c>
    </row>
    <row r="64" spans="1:29" ht="18.75">
      <c r="A64" s="29">
        <v>21</v>
      </c>
      <c r="B64" s="577" t="s">
        <v>152</v>
      </c>
      <c r="C64" s="116">
        <v>2350446.6800000002</v>
      </c>
      <c r="D64" s="116">
        <v>1703645.04</v>
      </c>
      <c r="E64" s="116">
        <v>349979.91</v>
      </c>
      <c r="F64" s="116">
        <v>1235509.6599999999</v>
      </c>
      <c r="G64" s="116">
        <f t="shared" si="0"/>
        <v>5639581.29</v>
      </c>
      <c r="H64" s="117">
        <v>7378</v>
      </c>
      <c r="I64" s="577" t="s">
        <v>97</v>
      </c>
      <c r="J64" s="116">
        <f t="shared" si="1"/>
        <v>764.378055028463</v>
      </c>
      <c r="K64" s="336">
        <v>2107934.29</v>
      </c>
      <c r="L64" s="336">
        <v>990102.49</v>
      </c>
      <c r="M64" s="336">
        <v>246593.61</v>
      </c>
      <c r="N64" s="336">
        <v>993395.36</v>
      </c>
      <c r="O64" s="336">
        <v>4338025.76</v>
      </c>
      <c r="P64" s="64">
        <v>6966</v>
      </c>
      <c r="Q64" s="577" t="s">
        <v>97</v>
      </c>
      <c r="R64" s="118">
        <v>622.74271647491821</v>
      </c>
      <c r="S64" s="62">
        <f>ตาราง3!B58</f>
        <v>267785.43</v>
      </c>
      <c r="T64" s="62">
        <f>ตาราง3!C58</f>
        <v>1273519.1200000001</v>
      </c>
      <c r="U64" s="62">
        <f>ตาราง3!D58</f>
        <v>37480.620000000003</v>
      </c>
      <c r="V64" s="62">
        <f>ตาราง3!E58</f>
        <v>992194.88</v>
      </c>
      <c r="W64" s="62">
        <f>ตาราง3!F58</f>
        <v>2570980.04</v>
      </c>
      <c r="X64" s="62">
        <f>ตาราง3!G58</f>
        <v>6409</v>
      </c>
      <c r="Y64" s="62" t="str">
        <f>ตาราง3!H58</f>
        <v>ราย</v>
      </c>
      <c r="Z64" s="62">
        <f>ตาราง3!I58</f>
        <v>401.15151193633955</v>
      </c>
      <c r="AA64" s="578">
        <f t="shared" si="5"/>
        <v>-40.733868763379583</v>
      </c>
      <c r="AB64" s="578">
        <f t="shared" si="6"/>
        <v>-7.9959804766006322</v>
      </c>
      <c r="AC64" s="578">
        <f t="shared" si="7"/>
        <v>-35.583106582588755</v>
      </c>
    </row>
    <row r="65" spans="1:29" ht="18.75">
      <c r="A65" s="29">
        <v>22</v>
      </c>
      <c r="B65" s="577" t="s">
        <v>153</v>
      </c>
      <c r="C65" s="116">
        <v>881417.51</v>
      </c>
      <c r="D65" s="116">
        <v>638866.89</v>
      </c>
      <c r="E65" s="116">
        <v>131242.47</v>
      </c>
      <c r="F65" s="116">
        <v>463316.12</v>
      </c>
      <c r="G65" s="116">
        <f t="shared" si="0"/>
        <v>2114842.9899999998</v>
      </c>
      <c r="H65" s="117">
        <v>2748</v>
      </c>
      <c r="I65" s="577" t="s">
        <v>97</v>
      </c>
      <c r="J65" s="116">
        <f t="shared" si="1"/>
        <v>769.59351892285292</v>
      </c>
      <c r="K65" s="336">
        <v>1284550.83</v>
      </c>
      <c r="L65" s="336">
        <v>603357.03</v>
      </c>
      <c r="M65" s="336">
        <v>150271.29999999999</v>
      </c>
      <c r="N65" s="336">
        <v>605363.67000000004</v>
      </c>
      <c r="O65" s="336">
        <v>2643542.83</v>
      </c>
      <c r="P65" s="64">
        <v>4245</v>
      </c>
      <c r="Q65" s="577" t="s">
        <v>97</v>
      </c>
      <c r="R65" s="118">
        <v>622.74271647491832</v>
      </c>
      <c r="S65" s="62">
        <f>ตาราง3!B59</f>
        <v>212882.94</v>
      </c>
      <c r="T65" s="62">
        <f>ตาราง3!C59</f>
        <v>1012416.9</v>
      </c>
      <c r="U65" s="62">
        <f>ตาราง3!D59</f>
        <v>29796.19</v>
      </c>
      <c r="V65" s="62">
        <f>ตาราง3!E59</f>
        <v>788770.93</v>
      </c>
      <c r="W65" s="62">
        <f>ตาราง3!F59</f>
        <v>2043866.96</v>
      </c>
      <c r="X65" s="62">
        <f>ตาราง3!G59</f>
        <v>5095</v>
      </c>
      <c r="Y65" s="62" t="str">
        <f>ตาราง3!H59</f>
        <v>ราย</v>
      </c>
      <c r="Z65" s="62">
        <f>ตาราง3!I59</f>
        <v>401.15151324828264</v>
      </c>
      <c r="AA65" s="578">
        <f t="shared" si="5"/>
        <v>-22.684552835484041</v>
      </c>
      <c r="AB65" s="578">
        <f t="shared" si="6"/>
        <v>20.023557126030624</v>
      </c>
      <c r="AC65" s="578">
        <f t="shared" si="7"/>
        <v>-35.583106371916998</v>
      </c>
    </row>
    <row r="66" spans="1:29" ht="18.75">
      <c r="A66" s="29">
        <v>23</v>
      </c>
      <c r="B66" s="577" t="s">
        <v>154</v>
      </c>
      <c r="C66" s="116">
        <v>1762835.01</v>
      </c>
      <c r="D66" s="116">
        <v>1277733.78</v>
      </c>
      <c r="E66" s="116">
        <v>262484.93</v>
      </c>
      <c r="F66" s="116">
        <v>926632.25</v>
      </c>
      <c r="G66" s="116">
        <f t="shared" si="0"/>
        <v>4229685.9700000007</v>
      </c>
      <c r="H66" s="117">
        <v>4602</v>
      </c>
      <c r="I66" s="577" t="s">
        <v>97</v>
      </c>
      <c r="J66" s="116">
        <f t="shared" si="1"/>
        <v>919.09734245980019</v>
      </c>
      <c r="K66" s="336">
        <v>2540354.35</v>
      </c>
      <c r="L66" s="336">
        <v>1193211.3700000001</v>
      </c>
      <c r="M66" s="336">
        <v>297179.64</v>
      </c>
      <c r="N66" s="336">
        <v>1197179.74</v>
      </c>
      <c r="O66" s="336">
        <v>5227925.0999999996</v>
      </c>
      <c r="P66" s="64">
        <v>8395</v>
      </c>
      <c r="Q66" s="577" t="s">
        <v>97</v>
      </c>
      <c r="R66" s="118">
        <v>622.74271647491832</v>
      </c>
      <c r="S66" s="62">
        <f>ตาราง3!B60</f>
        <v>259470.67</v>
      </c>
      <c r="T66" s="62">
        <f>ตาราง3!C60</f>
        <v>1233976.24</v>
      </c>
      <c r="U66" s="62">
        <f>ตาราง3!D60</f>
        <v>36316.839999999997</v>
      </c>
      <c r="V66" s="62">
        <f>ตาราง3!E60</f>
        <v>961387.14</v>
      </c>
      <c r="W66" s="62">
        <f>ตาราง3!F60</f>
        <v>2491150.89</v>
      </c>
      <c r="X66" s="62">
        <f>ตาราง3!G60</f>
        <v>6210</v>
      </c>
      <c r="Y66" s="62" t="str">
        <f>ตาราง3!H60</f>
        <v>ราย</v>
      </c>
      <c r="Z66" s="62">
        <f>ตาราง3!I60</f>
        <v>401.15151207729468</v>
      </c>
      <c r="AA66" s="578">
        <f t="shared" si="5"/>
        <v>-52.349147274508582</v>
      </c>
      <c r="AB66" s="578">
        <f t="shared" si="6"/>
        <v>-26.027397260273972</v>
      </c>
      <c r="AC66" s="578">
        <f t="shared" si="7"/>
        <v>-35.583106559954196</v>
      </c>
    </row>
    <row r="67" spans="1:29" ht="18.75">
      <c r="A67" s="29">
        <v>24</v>
      </c>
      <c r="B67" s="577" t="s">
        <v>155</v>
      </c>
      <c r="C67" s="116">
        <v>881417.51</v>
      </c>
      <c r="D67" s="116">
        <v>638866.89</v>
      </c>
      <c r="E67" s="116">
        <v>131242.47</v>
      </c>
      <c r="F67" s="116">
        <v>463316.12</v>
      </c>
      <c r="G67" s="116">
        <f t="shared" si="0"/>
        <v>2114842.9899999998</v>
      </c>
      <c r="H67" s="117">
        <v>2062</v>
      </c>
      <c r="I67" s="577" t="s">
        <v>97</v>
      </c>
      <c r="J67" s="116">
        <f t="shared" si="1"/>
        <v>1025.6270562560619</v>
      </c>
      <c r="K67" s="336">
        <v>851828.17</v>
      </c>
      <c r="L67" s="336">
        <v>400106.02</v>
      </c>
      <c r="M67" s="336">
        <v>99649.87</v>
      </c>
      <c r="N67" s="336">
        <v>401436.69</v>
      </c>
      <c r="O67" s="336">
        <v>1753020.75</v>
      </c>
      <c r="P67" s="64">
        <v>2815</v>
      </c>
      <c r="Q67" s="577" t="s">
        <v>97</v>
      </c>
      <c r="R67" s="118">
        <v>622.74271647491821</v>
      </c>
      <c r="S67" s="62">
        <f>ตาราง3!B61</f>
        <v>161949.81</v>
      </c>
      <c r="T67" s="62">
        <f>ตาราง3!C61</f>
        <v>770191.94</v>
      </c>
      <c r="U67" s="62">
        <f>ตาราง3!D61</f>
        <v>22667.33</v>
      </c>
      <c r="V67" s="62">
        <f>ตาราง3!E61</f>
        <v>600054.19999999995</v>
      </c>
      <c r="W67" s="62">
        <f>ตาราง3!F61</f>
        <v>1554863.26</v>
      </c>
      <c r="X67" s="62">
        <f>ตาราง3!G61</f>
        <v>3876</v>
      </c>
      <c r="Y67" s="62" t="str">
        <f>ตาราง3!H61</f>
        <v>ราย</v>
      </c>
      <c r="Z67" s="62">
        <f>ตาราง3!I61</f>
        <v>401.15151186790507</v>
      </c>
      <c r="AA67" s="578">
        <f t="shared" si="5"/>
        <v>-11.30377321546251</v>
      </c>
      <c r="AB67" s="578">
        <f t="shared" si="6"/>
        <v>37.690941385435167</v>
      </c>
      <c r="AC67" s="578">
        <f t="shared" si="7"/>
        <v>-35.583106593577959</v>
      </c>
    </row>
    <row r="68" spans="1:29" ht="18.75">
      <c r="A68" s="29"/>
      <c r="B68" s="577" t="s">
        <v>158</v>
      </c>
      <c r="C68" s="116"/>
      <c r="D68" s="116"/>
      <c r="E68" s="116"/>
      <c r="F68" s="116"/>
      <c r="G68" s="116"/>
      <c r="H68" s="117"/>
      <c r="I68" s="577"/>
      <c r="J68" s="116"/>
      <c r="K68" s="336">
        <v>65277.33</v>
      </c>
      <c r="L68" s="336">
        <v>62946.93</v>
      </c>
      <c r="M68" s="336">
        <v>41833.72</v>
      </c>
      <c r="N68" s="336">
        <v>51893.37</v>
      </c>
      <c r="O68" s="336">
        <v>221951.35</v>
      </c>
      <c r="P68" s="336">
        <v>195</v>
      </c>
      <c r="Q68" s="336" t="s">
        <v>97</v>
      </c>
      <c r="R68" s="581">
        <v>1138.2120504729824</v>
      </c>
      <c r="S68" s="62">
        <f>ตาราง3!B62</f>
        <v>394422.42</v>
      </c>
      <c r="T68" s="62">
        <f>ตาราง3!C62</f>
        <v>1875772.35</v>
      </c>
      <c r="U68" s="62">
        <f>ตาราง3!D62</f>
        <v>55205.38</v>
      </c>
      <c r="V68" s="62">
        <f>ตาราง3!E62</f>
        <v>1200789.8400000001</v>
      </c>
      <c r="W68" s="62">
        <f>ตาราง3!F62</f>
        <v>3526190</v>
      </c>
      <c r="X68" s="62">
        <f>ตาราง3!G62</f>
        <v>4071</v>
      </c>
      <c r="Y68" s="62" t="str">
        <f>ตาราง3!H62</f>
        <v>ราย</v>
      </c>
      <c r="Z68" s="62">
        <f>ตาราง3!I62</f>
        <v>866.17293048391059</v>
      </c>
      <c r="AA68" s="578">
        <f t="shared" si="5"/>
        <v>1488.7220330040793</v>
      </c>
      <c r="AB68" s="578">
        <f t="shared" si="6"/>
        <v>1987.6923076923076</v>
      </c>
      <c r="AC68" s="578">
        <f t="shared" si="7"/>
        <v>-23.90056579316888</v>
      </c>
    </row>
    <row r="69" spans="1:29" ht="18.75">
      <c r="A69" s="29"/>
      <c r="B69" s="577" t="s">
        <v>159</v>
      </c>
      <c r="C69" s="116"/>
      <c r="D69" s="116"/>
      <c r="E69" s="116"/>
      <c r="F69" s="116"/>
      <c r="G69" s="116"/>
      <c r="H69" s="117"/>
      <c r="I69" s="577"/>
      <c r="J69" s="116"/>
      <c r="K69" s="336">
        <v>409071.3</v>
      </c>
      <c r="L69" s="336">
        <v>394467.4</v>
      </c>
      <c r="M69" s="336">
        <v>262157.98</v>
      </c>
      <c r="N69" s="336">
        <v>325198.45</v>
      </c>
      <c r="O69" s="336">
        <v>1390895.13</v>
      </c>
      <c r="P69" s="336">
        <v>1222</v>
      </c>
      <c r="Q69" s="336" t="s">
        <v>97</v>
      </c>
      <c r="R69" s="581">
        <v>1138.2120504729824</v>
      </c>
      <c r="S69" s="62">
        <f>ตาราง3!B63</f>
        <v>124692.13</v>
      </c>
      <c r="T69" s="62">
        <f>ตาราง3!C63</f>
        <v>593003.93000000005</v>
      </c>
      <c r="U69" s="62">
        <f>ตาราง3!D63</f>
        <v>17452.55</v>
      </c>
      <c r="V69" s="62">
        <f>ตาราง3!E63</f>
        <v>379615.95</v>
      </c>
      <c r="W69" s="62">
        <f>ตาราง3!F63</f>
        <v>1114764.56</v>
      </c>
      <c r="X69" s="62">
        <f>ตาราง3!G63</f>
        <v>1287</v>
      </c>
      <c r="Y69" s="62" t="str">
        <f>ตาราง3!H63</f>
        <v>ราย</v>
      </c>
      <c r="Z69" s="62">
        <f>ตาราง3!I63</f>
        <v>866.17292929292933</v>
      </c>
      <c r="AA69" s="578">
        <f t="shared" si="5"/>
        <v>-19.852723907373221</v>
      </c>
      <c r="AB69" s="578">
        <f t="shared" si="6"/>
        <v>5.3191489361702127</v>
      </c>
      <c r="AC69" s="578">
        <f t="shared" si="7"/>
        <v>-23.900565897805031</v>
      </c>
    </row>
    <row r="70" spans="1:29" ht="18.75">
      <c r="A70" s="29">
        <v>25</v>
      </c>
      <c r="B70" s="577" t="s">
        <v>405</v>
      </c>
      <c r="C70" s="116">
        <v>1383613.06</v>
      </c>
      <c r="D70" s="116">
        <v>1310509.03</v>
      </c>
      <c r="E70" s="116">
        <v>149036.96</v>
      </c>
      <c r="F70" s="116">
        <v>375660.26</v>
      </c>
      <c r="G70" s="116">
        <f t="shared" si="0"/>
        <v>3218819.3099999996</v>
      </c>
      <c r="H70" s="117">
        <v>1563</v>
      </c>
      <c r="I70" s="577" t="s">
        <v>97</v>
      </c>
      <c r="J70" s="116">
        <f t="shared" si="1"/>
        <v>2059.3853550863719</v>
      </c>
      <c r="K70" s="336">
        <v>1546570.69</v>
      </c>
      <c r="L70" s="336">
        <v>1491357.94</v>
      </c>
      <c r="M70" s="336">
        <v>991137.37</v>
      </c>
      <c r="N70" s="336">
        <v>1229473.67</v>
      </c>
      <c r="O70" s="336">
        <v>5258539.67</v>
      </c>
      <c r="P70" s="64">
        <v>4620</v>
      </c>
      <c r="Q70" s="577" t="s">
        <v>97</v>
      </c>
      <c r="R70" s="118">
        <v>1138.2120504729826</v>
      </c>
      <c r="S70" s="62">
        <f>ตาราง3!B64</f>
        <v>134283.82999999999</v>
      </c>
      <c r="T70" s="62">
        <f>ตาราง3!C64</f>
        <v>638619.62</v>
      </c>
      <c r="U70" s="62">
        <f>ตาราง3!D64</f>
        <v>18795.05</v>
      </c>
      <c r="V70" s="62">
        <f>ตาราง3!E64</f>
        <v>408817.18</v>
      </c>
      <c r="W70" s="62">
        <f>ตาราง3!F64</f>
        <v>1200515.68</v>
      </c>
      <c r="X70" s="62">
        <f>ตาราง3!G64</f>
        <v>1386</v>
      </c>
      <c r="Y70" s="62" t="str">
        <f>ตาราง3!H64</f>
        <v>ราย</v>
      </c>
      <c r="Z70" s="62">
        <f>ตาราง3!I64</f>
        <v>866.17292929292921</v>
      </c>
      <c r="AA70" s="578">
        <f t="shared" si="5"/>
        <v>-77.170169755513143</v>
      </c>
      <c r="AB70" s="578">
        <f t="shared" si="6"/>
        <v>-70</v>
      </c>
      <c r="AC70" s="578">
        <f t="shared" si="7"/>
        <v>-23.900565897805059</v>
      </c>
    </row>
    <row r="71" spans="1:29" ht="18.75">
      <c r="A71" s="29"/>
      <c r="B71" s="577" t="s">
        <v>161</v>
      </c>
      <c r="C71" s="116"/>
      <c r="D71" s="116"/>
      <c r="E71" s="116"/>
      <c r="F71" s="116"/>
      <c r="G71" s="116"/>
      <c r="H71" s="117"/>
      <c r="I71" s="577"/>
      <c r="J71" s="116"/>
      <c r="K71" s="336">
        <v>124863.82</v>
      </c>
      <c r="L71" s="336">
        <v>120406.17</v>
      </c>
      <c r="M71" s="336">
        <v>80020.399999999994</v>
      </c>
      <c r="N71" s="336">
        <v>99262.7</v>
      </c>
      <c r="O71" s="336">
        <v>424553.09</v>
      </c>
      <c r="P71" s="336">
        <v>373</v>
      </c>
      <c r="Q71" s="336" t="s">
        <v>97</v>
      </c>
      <c r="R71" s="581">
        <v>1138.2120504729824</v>
      </c>
      <c r="S71" s="62">
        <f>ตาราง3!B65</f>
        <v>21896.21</v>
      </c>
      <c r="T71" s="62">
        <f>ตาราง3!C65</f>
        <v>104132.78</v>
      </c>
      <c r="U71" s="62">
        <f>ตาราง3!D65</f>
        <v>3064.71</v>
      </c>
      <c r="V71" s="62">
        <f>ตาราง3!E65</f>
        <v>66661.39</v>
      </c>
      <c r="W71" s="62">
        <f>ตาราง3!F65</f>
        <v>195755.08</v>
      </c>
      <c r="X71" s="62">
        <f>ตาราง3!G65</f>
        <v>226</v>
      </c>
      <c r="Y71" s="62" t="str">
        <f>ตาราง3!H65</f>
        <v>ราย</v>
      </c>
      <c r="Z71" s="62">
        <f>ตาราง3!I65</f>
        <v>866.17292035398225</v>
      </c>
      <c r="AA71" s="578">
        <f t="shared" si="5"/>
        <v>-53.891495643100853</v>
      </c>
      <c r="AB71" s="578">
        <f t="shared" si="6"/>
        <v>-39.410187667560322</v>
      </c>
      <c r="AC71" s="578">
        <f t="shared" si="7"/>
        <v>-23.900566683154921</v>
      </c>
    </row>
    <row r="72" spans="1:29" ht="18.75">
      <c r="A72" s="29">
        <v>26</v>
      </c>
      <c r="B72" s="577" t="s">
        <v>406</v>
      </c>
      <c r="C72" s="116">
        <v>1210661.43</v>
      </c>
      <c r="D72" s="116">
        <v>1146695.3999999999</v>
      </c>
      <c r="E72" s="116">
        <v>130407.34</v>
      </c>
      <c r="F72" s="116">
        <v>328702.71999999997</v>
      </c>
      <c r="G72" s="116">
        <f t="shared" si="0"/>
        <v>2816466.8899999997</v>
      </c>
      <c r="H72" s="117">
        <v>1418</v>
      </c>
      <c r="I72" s="577" t="s">
        <v>97</v>
      </c>
      <c r="J72" s="116">
        <f t="shared" si="1"/>
        <v>1986.2248871650208</v>
      </c>
      <c r="K72" s="336">
        <v>350823.83</v>
      </c>
      <c r="L72" s="336">
        <v>338299.38</v>
      </c>
      <c r="M72" s="336">
        <v>224829.43</v>
      </c>
      <c r="N72" s="336">
        <v>278893.59000000003</v>
      </c>
      <c r="O72" s="336">
        <v>1192846.23</v>
      </c>
      <c r="P72" s="64">
        <v>1048</v>
      </c>
      <c r="Q72" s="577" t="s">
        <v>97</v>
      </c>
      <c r="R72" s="118">
        <v>1138.2120504729826</v>
      </c>
      <c r="S72" s="62">
        <f>ตาราง3!B66</f>
        <v>128761.34</v>
      </c>
      <c r="T72" s="62">
        <f>ตาราง3!C66</f>
        <v>612356.04</v>
      </c>
      <c r="U72" s="62">
        <f>ตาราง3!D66</f>
        <v>18022.099999999999</v>
      </c>
      <c r="V72" s="62">
        <f>ตาราง3!E66</f>
        <v>392004.35</v>
      </c>
      <c r="W72" s="62">
        <f>ตาราง3!F66</f>
        <v>1151143.82</v>
      </c>
      <c r="X72" s="62">
        <f>ตาราง3!G66</f>
        <v>1329</v>
      </c>
      <c r="Y72" s="62" t="str">
        <f>ตาราง3!H66</f>
        <v>ราย</v>
      </c>
      <c r="Z72" s="62">
        <f>ตาราง3!I66</f>
        <v>866.17292701279166</v>
      </c>
      <c r="AA72" s="578">
        <f t="shared" si="5"/>
        <v>-3.4960424027160584</v>
      </c>
      <c r="AB72" s="578">
        <f t="shared" si="6"/>
        <v>26.81297709923664</v>
      </c>
      <c r="AC72" s="578">
        <f t="shared" si="7"/>
        <v>-23.900566098131311</v>
      </c>
    </row>
    <row r="73" spans="1:29" ht="18.75">
      <c r="A73" s="29"/>
      <c r="B73" s="577" t="s">
        <v>163</v>
      </c>
      <c r="C73" s="116"/>
      <c r="D73" s="116"/>
      <c r="E73" s="116"/>
      <c r="F73" s="116"/>
      <c r="G73" s="116"/>
      <c r="H73" s="117"/>
      <c r="I73" s="577"/>
      <c r="J73" s="116"/>
      <c r="K73" s="336">
        <v>8368.89</v>
      </c>
      <c r="L73" s="336">
        <v>8070.12</v>
      </c>
      <c r="M73" s="336">
        <v>5363.3</v>
      </c>
      <c r="N73" s="336">
        <v>6653</v>
      </c>
      <c r="O73" s="336">
        <v>28455.3</v>
      </c>
      <c r="P73" s="336">
        <v>25</v>
      </c>
      <c r="Q73" s="336" t="s">
        <v>97</v>
      </c>
      <c r="R73" s="581">
        <v>1138.2120504729824</v>
      </c>
      <c r="S73" s="62">
        <f>ตาราง3!B67</f>
        <v>3294.12</v>
      </c>
      <c r="T73" s="62">
        <f>ตาราง3!C67</f>
        <v>15665.99</v>
      </c>
      <c r="U73" s="62">
        <f>ตาราง3!D67</f>
        <v>461.06</v>
      </c>
      <c r="V73" s="62">
        <f>ตาราง3!E67</f>
        <v>10028.700000000001</v>
      </c>
      <c r="W73" s="62">
        <f>ตาราง3!F67</f>
        <v>29449.88</v>
      </c>
      <c r="X73" s="62">
        <f>ตาราง3!G67</f>
        <v>34</v>
      </c>
      <c r="Y73" s="62" t="str">
        <f>ตาราง3!H67</f>
        <v>ราย</v>
      </c>
      <c r="Z73" s="62">
        <f>ตาราง3!I67</f>
        <v>866.17294117647066</v>
      </c>
      <c r="AA73" s="578">
        <f t="shared" si="5"/>
        <v>3.4952363883002526</v>
      </c>
      <c r="AB73" s="578">
        <f t="shared" si="6"/>
        <v>36</v>
      </c>
      <c r="AC73" s="578">
        <f t="shared" si="7"/>
        <v>-23.900564853751657</v>
      </c>
    </row>
    <row r="74" spans="1:29" ht="18.75">
      <c r="A74" s="29"/>
      <c r="B74" s="577" t="s">
        <v>164</v>
      </c>
      <c r="C74" s="116"/>
      <c r="D74" s="116"/>
      <c r="E74" s="116"/>
      <c r="F74" s="116"/>
      <c r="G74" s="116"/>
      <c r="H74" s="117"/>
      <c r="I74" s="577"/>
      <c r="J74" s="116"/>
      <c r="K74" s="336">
        <v>446229.16</v>
      </c>
      <c r="L74" s="336">
        <v>430298.73</v>
      </c>
      <c r="M74" s="336">
        <v>285971.02</v>
      </c>
      <c r="N74" s="336">
        <v>354737.75</v>
      </c>
      <c r="O74" s="336">
        <v>1517236.66</v>
      </c>
      <c r="P74" s="336">
        <v>1333</v>
      </c>
      <c r="Q74" s="336" t="s">
        <v>97</v>
      </c>
      <c r="R74" s="581">
        <v>1138.2120504729826</v>
      </c>
      <c r="S74" s="62">
        <f>ตาราง3!B68</f>
        <v>678.2</v>
      </c>
      <c r="T74" s="62">
        <f>ตาราง3!C68</f>
        <v>3225.35</v>
      </c>
      <c r="U74" s="62">
        <f>ตาราง3!D68</f>
        <v>94.92</v>
      </c>
      <c r="V74" s="62">
        <f>ตาราง3!E68</f>
        <v>2064.73</v>
      </c>
      <c r="W74" s="62">
        <f>ตาราง3!F68</f>
        <v>6063.21</v>
      </c>
      <c r="X74" s="62">
        <f>ตาราง3!G68</f>
        <v>7</v>
      </c>
      <c r="Y74" s="62" t="str">
        <f>ตาราง3!H68</f>
        <v>ราย</v>
      </c>
      <c r="Z74" s="62">
        <f>ตาราง3!I68</f>
        <v>866.1728571428572</v>
      </c>
      <c r="AA74" s="578">
        <f t="shared" si="5"/>
        <v>-99.600378097903331</v>
      </c>
      <c r="AB74" s="578">
        <f t="shared" si="6"/>
        <v>-99.474868717179305</v>
      </c>
      <c r="AC74" s="578">
        <f t="shared" si="7"/>
        <v>-23.900572236700519</v>
      </c>
    </row>
    <row r="75" spans="1:29" ht="18.75">
      <c r="A75" s="29">
        <v>27</v>
      </c>
      <c r="B75" s="577" t="s">
        <v>407</v>
      </c>
      <c r="C75" s="116">
        <v>864758.16</v>
      </c>
      <c r="D75" s="116">
        <v>819068.14</v>
      </c>
      <c r="E75" s="116">
        <v>93148.1</v>
      </c>
      <c r="F75" s="116">
        <v>234787.66</v>
      </c>
      <c r="G75" s="116">
        <f t="shared" si="0"/>
        <v>2011762.06</v>
      </c>
      <c r="H75" s="117">
        <v>964</v>
      </c>
      <c r="I75" s="577" t="s">
        <v>97</v>
      </c>
      <c r="J75" s="116">
        <f t="shared" si="1"/>
        <v>2086.8901037344399</v>
      </c>
      <c r="K75" s="336">
        <v>463971.21</v>
      </c>
      <c r="L75" s="336">
        <v>447407.38</v>
      </c>
      <c r="M75" s="336">
        <v>297341.21000000002</v>
      </c>
      <c r="N75" s="336">
        <v>368842.1</v>
      </c>
      <c r="O75" s="336">
        <v>1577561.9</v>
      </c>
      <c r="P75" s="64">
        <v>1386</v>
      </c>
      <c r="Q75" s="577" t="s">
        <v>97</v>
      </c>
      <c r="R75" s="118">
        <v>1138.2120504729824</v>
      </c>
      <c r="S75" s="62">
        <f>ตาราง3!B69</f>
        <v>76442.960000000006</v>
      </c>
      <c r="T75" s="62">
        <f>ตาราง3!C69</f>
        <v>363543.2</v>
      </c>
      <c r="U75" s="62">
        <f>ตาราง3!D69</f>
        <v>10699.35</v>
      </c>
      <c r="V75" s="62">
        <f>ตาราง3!E69</f>
        <v>232724.93</v>
      </c>
      <c r="W75" s="62">
        <f>ตาราง3!F69</f>
        <v>683410.44</v>
      </c>
      <c r="X75" s="62">
        <f>ตาราง3!G69</f>
        <v>789</v>
      </c>
      <c r="Y75" s="62" t="str">
        <f>ตาราง3!H69</f>
        <v>ราย</v>
      </c>
      <c r="Z75" s="62">
        <f>ตาราง3!I69</f>
        <v>866.17292775665396</v>
      </c>
      <c r="AA75" s="578">
        <f t="shared" si="5"/>
        <v>-56.679326497426189</v>
      </c>
      <c r="AB75" s="578">
        <f t="shared" si="6"/>
        <v>-43.073593073593074</v>
      </c>
      <c r="AC75" s="578">
        <f t="shared" si="7"/>
        <v>-23.900566032777718</v>
      </c>
    </row>
    <row r="76" spans="1:29" ht="18.75">
      <c r="A76" s="29"/>
      <c r="B76" s="577" t="s">
        <v>166</v>
      </c>
      <c r="C76" s="116"/>
      <c r="D76" s="116"/>
      <c r="E76" s="116"/>
      <c r="F76" s="116"/>
      <c r="G76" s="116"/>
      <c r="H76" s="117"/>
      <c r="I76" s="577"/>
      <c r="J76" s="116"/>
      <c r="K76" s="336">
        <v>46196.27</v>
      </c>
      <c r="L76" s="336">
        <v>44547.06</v>
      </c>
      <c r="M76" s="336">
        <v>29605.4</v>
      </c>
      <c r="N76" s="336">
        <v>36724.54</v>
      </c>
      <c r="O76" s="336">
        <v>157073.26</v>
      </c>
      <c r="P76" s="336">
        <v>138</v>
      </c>
      <c r="Q76" s="336" t="s">
        <v>97</v>
      </c>
      <c r="R76" s="581">
        <v>1138.2120504729826</v>
      </c>
      <c r="S76" s="62">
        <f>ตาราง3!B70</f>
        <v>14532.88</v>
      </c>
      <c r="T76" s="62">
        <f>ตาราง3!C70</f>
        <v>69114.679999999993</v>
      </c>
      <c r="U76" s="62">
        <f>ตาราง3!D70</f>
        <v>2034.1</v>
      </c>
      <c r="V76" s="62">
        <f>ตาราง3!E70</f>
        <v>44244.28</v>
      </c>
      <c r="W76" s="62">
        <f>ตาราง3!F70</f>
        <v>129925.94</v>
      </c>
      <c r="X76" s="62">
        <f>ตาราง3!G70</f>
        <v>150</v>
      </c>
      <c r="Y76" s="62" t="str">
        <f>ตาราง3!H70</f>
        <v>ราย</v>
      </c>
      <c r="Z76" s="62">
        <f>ตาราง3!I70</f>
        <v>866.17293333333339</v>
      </c>
      <c r="AA76" s="578">
        <f t="shared" si="5"/>
        <v>-17.283221854566467</v>
      </c>
      <c r="AB76" s="578">
        <f t="shared" si="6"/>
        <v>8.695652173913043</v>
      </c>
      <c r="AC76" s="578">
        <f t="shared" si="7"/>
        <v>-23.9005655428269</v>
      </c>
    </row>
    <row r="77" spans="1:29" ht="18.75">
      <c r="A77" s="29"/>
      <c r="B77" s="577" t="s">
        <v>167</v>
      </c>
      <c r="C77" s="116"/>
      <c r="D77" s="116"/>
      <c r="E77" s="116"/>
      <c r="F77" s="116"/>
      <c r="G77" s="116"/>
      <c r="H77" s="117"/>
      <c r="I77" s="577"/>
      <c r="J77" s="116"/>
      <c r="K77" s="336">
        <v>1339.02</v>
      </c>
      <c r="L77" s="336">
        <v>1291.22</v>
      </c>
      <c r="M77" s="336">
        <v>858.13</v>
      </c>
      <c r="N77" s="336">
        <v>1064.48</v>
      </c>
      <c r="O77" s="336">
        <v>4552.8500000000004</v>
      </c>
      <c r="P77" s="336">
        <v>4</v>
      </c>
      <c r="Q77" s="336" t="s">
        <v>97</v>
      </c>
      <c r="R77" s="581">
        <v>1138.2120504729826</v>
      </c>
      <c r="S77" s="62">
        <f>ตาราง3!B71</f>
        <v>387.54</v>
      </c>
      <c r="T77" s="62">
        <f>ตาราง3!C71</f>
        <v>1843.06</v>
      </c>
      <c r="U77" s="62">
        <f>ตาราง3!D71</f>
        <v>54.24</v>
      </c>
      <c r="V77" s="62">
        <f>ตาราง3!E71</f>
        <v>1179.8499999999999</v>
      </c>
      <c r="W77" s="62">
        <f>ตาราง3!F71</f>
        <v>3464.69</v>
      </c>
      <c r="X77" s="62">
        <f>ตาราง3!G71</f>
        <v>4</v>
      </c>
      <c r="Y77" s="62" t="str">
        <f>ตาราง3!H71</f>
        <v>ราย</v>
      </c>
      <c r="Z77" s="62">
        <f>ตาราง3!I71</f>
        <v>866.17250000000001</v>
      </c>
      <c r="AA77" s="578">
        <f t="shared" si="5"/>
        <v>-23.900633669020507</v>
      </c>
      <c r="AB77" s="578">
        <f t="shared" si="6"/>
        <v>0</v>
      </c>
      <c r="AC77" s="578">
        <f t="shared" si="7"/>
        <v>-23.90060361423312</v>
      </c>
    </row>
    <row r="78" spans="1:29" ht="18.75">
      <c r="A78" s="29"/>
      <c r="B78" s="577" t="s">
        <v>168</v>
      </c>
      <c r="C78" s="116"/>
      <c r="D78" s="116"/>
      <c r="E78" s="116"/>
      <c r="F78" s="116"/>
      <c r="G78" s="116"/>
      <c r="H78" s="117"/>
      <c r="I78" s="577"/>
      <c r="J78" s="116"/>
      <c r="K78" s="336">
        <v>9707.91</v>
      </c>
      <c r="L78" s="336">
        <v>9361.34</v>
      </c>
      <c r="M78" s="336">
        <v>6221.43</v>
      </c>
      <c r="N78" s="336">
        <v>7717.48</v>
      </c>
      <c r="O78" s="336">
        <v>33008.15</v>
      </c>
      <c r="P78" s="336">
        <v>29</v>
      </c>
      <c r="Q78" s="336" t="s">
        <v>97</v>
      </c>
      <c r="R78" s="581">
        <v>1138.2120504729824</v>
      </c>
      <c r="S78" s="62">
        <f>ตาราง3!B72</f>
        <v>1840.83</v>
      </c>
      <c r="T78" s="62">
        <f>ตาราง3!C72</f>
        <v>8754.5300000000007</v>
      </c>
      <c r="U78" s="62">
        <f>ตาราง3!D72</f>
        <v>257.64999999999998</v>
      </c>
      <c r="V78" s="62">
        <f>ตาราง3!E72</f>
        <v>5604.28</v>
      </c>
      <c r="W78" s="62">
        <f>ตาราง3!F72</f>
        <v>16457.29</v>
      </c>
      <c r="X78" s="62">
        <f>ตาราง3!G72</f>
        <v>19</v>
      </c>
      <c r="Y78" s="62" t="str">
        <f>ตาราง3!H72</f>
        <v>ราย</v>
      </c>
      <c r="Z78" s="62">
        <f>ตาราง3!I72</f>
        <v>866.17315789473685</v>
      </c>
      <c r="AA78" s="578">
        <f t="shared" si="5"/>
        <v>-50.141737722350385</v>
      </c>
      <c r="AB78" s="578">
        <f t="shared" si="6"/>
        <v>-34.482758620689658</v>
      </c>
      <c r="AC78" s="578">
        <f t="shared" si="7"/>
        <v>-23.900545813515166</v>
      </c>
    </row>
    <row r="79" spans="1:29" ht="18.75">
      <c r="A79" s="29"/>
      <c r="B79" s="577" t="s">
        <v>169</v>
      </c>
      <c r="C79" s="116"/>
      <c r="D79" s="116"/>
      <c r="E79" s="116"/>
      <c r="F79" s="116"/>
      <c r="G79" s="116"/>
      <c r="H79" s="117"/>
      <c r="I79" s="577"/>
      <c r="J79" s="116"/>
      <c r="K79" s="336">
        <v>154322.31</v>
      </c>
      <c r="L79" s="336">
        <v>148812.99</v>
      </c>
      <c r="M79" s="336">
        <v>98899.199999999997</v>
      </c>
      <c r="N79" s="336">
        <v>122681.25</v>
      </c>
      <c r="O79" s="336">
        <v>524715.76</v>
      </c>
      <c r="P79" s="336">
        <v>461</v>
      </c>
      <c r="Q79" s="336" t="s">
        <v>97</v>
      </c>
      <c r="R79" s="581">
        <v>1138.2120504729826</v>
      </c>
      <c r="S79" s="62">
        <f>ตาราง3!B73</f>
        <v>88747.47</v>
      </c>
      <c r="T79" s="62">
        <f>ตาราง3!C73</f>
        <v>422060.3</v>
      </c>
      <c r="U79" s="62">
        <f>ตาราง3!D73</f>
        <v>12421.55</v>
      </c>
      <c r="V79" s="62">
        <f>ตาราง3!E73</f>
        <v>270185.09000000003</v>
      </c>
      <c r="W79" s="62">
        <f>ตาราง3!F73</f>
        <v>793414.4</v>
      </c>
      <c r="X79" s="62">
        <f>ตาราง3!G73</f>
        <v>916</v>
      </c>
      <c r="Y79" s="62" t="str">
        <f>ตาราง3!H73</f>
        <v>ราย</v>
      </c>
      <c r="Z79" s="62">
        <f>ตาราง3!I73</f>
        <v>866.1729257641922</v>
      </c>
      <c r="AA79" s="578">
        <f t="shared" si="5"/>
        <v>51.208418058569464</v>
      </c>
      <c r="AB79" s="578">
        <f t="shared" si="6"/>
        <v>98.698481561822121</v>
      </c>
      <c r="AC79" s="578">
        <f t="shared" si="7"/>
        <v>-23.900566207829627</v>
      </c>
    </row>
    <row r="80" spans="1:29" ht="18.75">
      <c r="A80" s="29">
        <v>28</v>
      </c>
      <c r="B80" s="577" t="s">
        <v>172</v>
      </c>
      <c r="C80" s="116">
        <v>12299894.33</v>
      </c>
      <c r="D80" s="116">
        <v>362943623.47000003</v>
      </c>
      <c r="E80" s="116">
        <v>1536457.29</v>
      </c>
      <c r="F80" s="116">
        <v>1965067.34</v>
      </c>
      <c r="G80" s="116">
        <f t="shared" si="0"/>
        <v>378745042.43000001</v>
      </c>
      <c r="H80" s="117">
        <v>370875</v>
      </c>
      <c r="I80" s="577" t="s">
        <v>97</v>
      </c>
      <c r="J80" s="116">
        <f t="shared" si="1"/>
        <v>1021.2202020357263</v>
      </c>
      <c r="K80" s="336">
        <v>6979751.6600000001</v>
      </c>
      <c r="L80" s="336">
        <v>143464758.31999999</v>
      </c>
      <c r="M80" s="336">
        <v>1806406.07</v>
      </c>
      <c r="N80" s="336">
        <v>3584281.5</v>
      </c>
      <c r="O80" s="336">
        <v>155835197.55000001</v>
      </c>
      <c r="P80" s="64">
        <v>183815</v>
      </c>
      <c r="Q80" s="577" t="s">
        <v>97</v>
      </c>
      <c r="R80" s="118">
        <v>847.7828118091918</v>
      </c>
      <c r="S80" s="62">
        <f>ตาราง3!B74</f>
        <v>43374794.140000001</v>
      </c>
      <c r="T80" s="62">
        <f>ตาราง3!C74</f>
        <v>206279448.09999999</v>
      </c>
      <c r="U80" s="62">
        <f>ตาราง3!D74</f>
        <v>6070958.5099999998</v>
      </c>
      <c r="V80" s="62">
        <f>ตาราง3!E74</f>
        <v>4001864.46</v>
      </c>
      <c r="W80" s="62">
        <f>ตาราง3!F74</f>
        <v>259727065.21000001</v>
      </c>
      <c r="X80" s="62">
        <f>ตาราง3!G74</f>
        <v>170000</v>
      </c>
      <c r="Y80" s="62" t="str">
        <f>ตาราง3!H74</f>
        <v>ใบสั่งยา</v>
      </c>
      <c r="Z80" s="62">
        <f>ตาราง3!I74</f>
        <v>1527.8062659411764</v>
      </c>
      <c r="AA80" s="578">
        <f t="shared" si="5"/>
        <v>66.667780638367077</v>
      </c>
      <c r="AB80" s="578">
        <f t="shared" si="6"/>
        <v>-7.5157087288850208</v>
      </c>
      <c r="AC80" s="578">
        <f t="shared" si="7"/>
        <v>80.21198880887853</v>
      </c>
    </row>
    <row r="81" spans="1:29" ht="18.75">
      <c r="A81" s="29">
        <v>29</v>
      </c>
      <c r="B81" s="577" t="s">
        <v>174</v>
      </c>
      <c r="C81" s="116">
        <v>126803.03</v>
      </c>
      <c r="D81" s="116">
        <v>3741686.84</v>
      </c>
      <c r="E81" s="116">
        <v>15839.77</v>
      </c>
      <c r="F81" s="116">
        <v>20258.43</v>
      </c>
      <c r="G81" s="116">
        <f t="shared" si="0"/>
        <v>3904588.07</v>
      </c>
      <c r="H81" s="117">
        <v>782</v>
      </c>
      <c r="I81" s="577" t="s">
        <v>190</v>
      </c>
      <c r="J81" s="116">
        <f t="shared" si="1"/>
        <v>4993.0793734015342</v>
      </c>
      <c r="K81" s="336">
        <v>6629729.3499999996</v>
      </c>
      <c r="L81" s="336">
        <v>136270252.19999999</v>
      </c>
      <c r="M81" s="336">
        <v>1715817.98</v>
      </c>
      <c r="N81" s="336">
        <v>3404536.07</v>
      </c>
      <c r="O81" s="336">
        <v>148020335.59</v>
      </c>
      <c r="P81" s="64">
        <v>174597</v>
      </c>
      <c r="Q81" s="577" t="s">
        <v>97</v>
      </c>
      <c r="R81" s="118">
        <v>847.78281180919191</v>
      </c>
      <c r="S81" s="62">
        <f>ตาราง3!B75</f>
        <v>35720418.700000003</v>
      </c>
      <c r="T81" s="62">
        <f>ตาราง3!C75</f>
        <v>169877192.56</v>
      </c>
      <c r="U81" s="62">
        <f>ตาราง3!D75</f>
        <v>4999612.8899999997</v>
      </c>
      <c r="V81" s="62">
        <f>ตาราง3!E75</f>
        <v>3295653.08</v>
      </c>
      <c r="W81" s="62">
        <f>ตาราง3!F75</f>
        <v>213892877.22999999</v>
      </c>
      <c r="X81" s="62">
        <f>ตาราง3!G75</f>
        <v>140000</v>
      </c>
      <c r="Y81" s="62" t="str">
        <f>ตาราง3!H75</f>
        <v>ใบสั่งยา</v>
      </c>
      <c r="Z81" s="62">
        <f>ตาราง3!I75</f>
        <v>1527.8062659285713</v>
      </c>
      <c r="AA81" s="578">
        <f t="shared" si="5"/>
        <v>44.502359339638076</v>
      </c>
      <c r="AB81" s="578">
        <f t="shared" si="6"/>
        <v>-19.815346197242796</v>
      </c>
      <c r="AC81" s="578">
        <f t="shared" si="7"/>
        <v>80.211988807391663</v>
      </c>
    </row>
    <row r="82" spans="1:29" ht="18.75">
      <c r="A82" s="29">
        <v>30</v>
      </c>
      <c r="B82" s="577" t="s">
        <v>289</v>
      </c>
      <c r="C82" s="116">
        <v>253606.07</v>
      </c>
      <c r="D82" s="116">
        <v>7483373.6799999997</v>
      </c>
      <c r="E82" s="116">
        <v>31679.53</v>
      </c>
      <c r="F82" s="116">
        <v>40516.85</v>
      </c>
      <c r="G82" s="116">
        <f t="shared" si="0"/>
        <v>7809176.1299999999</v>
      </c>
      <c r="H82" s="117">
        <v>940</v>
      </c>
      <c r="I82" s="577" t="s">
        <v>190</v>
      </c>
      <c r="J82" s="116">
        <f t="shared" si="1"/>
        <v>8307.6341808510642</v>
      </c>
      <c r="K82" s="336">
        <v>47046.83</v>
      </c>
      <c r="L82" s="336">
        <v>967020.3</v>
      </c>
      <c r="M82" s="336">
        <v>12176.03</v>
      </c>
      <c r="N82" s="336">
        <v>24159.75</v>
      </c>
      <c r="O82" s="336">
        <v>1050402.8999999999</v>
      </c>
      <c r="P82" s="64">
        <v>1239</v>
      </c>
      <c r="Q82" s="577" t="s">
        <v>97</v>
      </c>
      <c r="R82" s="118">
        <v>847.78281180919191</v>
      </c>
      <c r="S82" s="62">
        <f>ตาราง3!B76</f>
        <v>382718.77</v>
      </c>
      <c r="T82" s="62">
        <f>ตาราง3!C76</f>
        <v>1820112.78</v>
      </c>
      <c r="U82" s="62">
        <f>ตาราง3!D76</f>
        <v>53567.28</v>
      </c>
      <c r="V82" s="62">
        <f>ตาราง3!E76</f>
        <v>35310.57</v>
      </c>
      <c r="W82" s="62">
        <f>ตาราง3!F76</f>
        <v>2291709.4</v>
      </c>
      <c r="X82" s="62">
        <f>ตาราง3!G76</f>
        <v>1500</v>
      </c>
      <c r="Y82" s="62" t="str">
        <f>ตาราง3!H76</f>
        <v>รายการ</v>
      </c>
      <c r="Z82" s="62">
        <f>ตาราง3!I76</f>
        <v>1527.8062666666667</v>
      </c>
      <c r="AA82" s="578">
        <f t="shared" ref="AA82:AA117" si="8">+(W82-O82)/O82*100</f>
        <v>118.17432149130586</v>
      </c>
      <c r="AB82" s="578">
        <f t="shared" ref="AB82:AB117" si="9">+(X82-P82)/P82*100</f>
        <v>21.06537530266344</v>
      </c>
      <c r="AC82" s="578">
        <f t="shared" ref="AC82:AC117" si="10">+(Z82-R82)/R82*100</f>
        <v>80.211988894453526</v>
      </c>
    </row>
    <row r="83" spans="1:29" ht="18.75">
      <c r="A83" s="29"/>
      <c r="B83" s="577" t="s">
        <v>177</v>
      </c>
      <c r="C83" s="116"/>
      <c r="D83" s="116"/>
      <c r="E83" s="116"/>
      <c r="F83" s="116"/>
      <c r="G83" s="116"/>
      <c r="H83" s="117"/>
      <c r="I83" s="577"/>
      <c r="J83" s="116"/>
      <c r="K83" s="336">
        <v>33946.620000000003</v>
      </c>
      <c r="L83" s="336">
        <v>697753.14</v>
      </c>
      <c r="M83" s="336">
        <v>8785.61</v>
      </c>
      <c r="N83" s="336">
        <v>17432.46</v>
      </c>
      <c r="O83" s="336">
        <v>757917.83</v>
      </c>
      <c r="P83" s="64">
        <v>894</v>
      </c>
      <c r="Q83" s="577" t="s">
        <v>97</v>
      </c>
      <c r="R83" s="118">
        <v>847.78281180919214</v>
      </c>
      <c r="S83" s="62">
        <f>ตาราง3!B77</f>
        <v>178602.09</v>
      </c>
      <c r="T83" s="62">
        <f>ตาราง3!C77</f>
        <v>849385.96</v>
      </c>
      <c r="U83" s="62">
        <f>ตาราง3!D77</f>
        <v>24998.06</v>
      </c>
      <c r="V83" s="62">
        <f>ตาราง3!E77</f>
        <v>16478.27</v>
      </c>
      <c r="W83" s="62">
        <f>ตาราง3!F77</f>
        <v>1069464.3899999999</v>
      </c>
      <c r="X83" s="62">
        <f>ตาราง3!G77</f>
        <v>700</v>
      </c>
      <c r="Y83" s="62" t="str">
        <f>ตาราง3!H77</f>
        <v>รายการ</v>
      </c>
      <c r="Z83" s="62">
        <f>ตาราง3!I77</f>
        <v>1527.8062714285713</v>
      </c>
      <c r="AA83" s="578">
        <f t="shared" si="8"/>
        <v>41.105585284885031</v>
      </c>
      <c r="AB83" s="578">
        <f t="shared" si="9"/>
        <v>-21.700223713646533</v>
      </c>
      <c r="AC83" s="578">
        <f t="shared" si="10"/>
        <v>80.211989456142689</v>
      </c>
    </row>
    <row r="84" spans="1:29" ht="18.75">
      <c r="A84" s="29">
        <v>31</v>
      </c>
      <c r="B84" s="577" t="s">
        <v>180</v>
      </c>
      <c r="C84" s="116">
        <v>1479005.66</v>
      </c>
      <c r="D84" s="116">
        <v>1509115.5</v>
      </c>
      <c r="E84" s="116">
        <v>156414.34</v>
      </c>
      <c r="F84" s="116">
        <v>303962.28000000003</v>
      </c>
      <c r="G84" s="116">
        <f t="shared" si="0"/>
        <v>3448497.7800000003</v>
      </c>
      <c r="H84" s="117">
        <v>3144</v>
      </c>
      <c r="I84" s="577" t="s">
        <v>97</v>
      </c>
      <c r="J84" s="116">
        <f t="shared" si="1"/>
        <v>1096.8504389312977</v>
      </c>
      <c r="K84" s="336">
        <v>6631.2</v>
      </c>
      <c r="L84" s="336">
        <v>33771.199999999997</v>
      </c>
      <c r="M84" s="336">
        <v>2120.77</v>
      </c>
      <c r="N84" s="336">
        <v>10933.16</v>
      </c>
      <c r="O84" s="336">
        <v>53456.33</v>
      </c>
      <c r="P84" s="64">
        <v>227</v>
      </c>
      <c r="Q84" s="577" t="s">
        <v>190</v>
      </c>
      <c r="R84" s="118">
        <v>235.49042433583358</v>
      </c>
      <c r="S84" s="62">
        <f>ตาราง3!B78</f>
        <v>10702.78</v>
      </c>
      <c r="T84" s="62">
        <f>ตาราง3!C78</f>
        <v>50899.71</v>
      </c>
      <c r="U84" s="62">
        <f>ตาราง3!D78</f>
        <v>1498.02</v>
      </c>
      <c r="V84" s="62">
        <f>ตาราง3!E78</f>
        <v>12795.7</v>
      </c>
      <c r="W84" s="62">
        <f>ตาราง3!F78</f>
        <v>75896.210000000006</v>
      </c>
      <c r="X84" s="62">
        <f>ตาราง3!G78</f>
        <v>254</v>
      </c>
      <c r="Y84" s="62" t="str">
        <f>ตาราง3!H78</f>
        <v>ราย</v>
      </c>
      <c r="Z84" s="62">
        <f>ตาราง3!I78</f>
        <v>298.80397637795278</v>
      </c>
      <c r="AA84" s="578">
        <f t="shared" si="8"/>
        <v>41.977965939674505</v>
      </c>
      <c r="AB84" s="578">
        <f t="shared" si="9"/>
        <v>11.894273127753303</v>
      </c>
      <c r="AC84" s="578">
        <f t="shared" si="10"/>
        <v>26.885828678888256</v>
      </c>
    </row>
    <row r="85" spans="1:29" ht="18.75">
      <c r="A85" s="29">
        <v>32</v>
      </c>
      <c r="B85" s="577" t="s">
        <v>183</v>
      </c>
      <c r="C85" s="116">
        <v>227539.33</v>
      </c>
      <c r="D85" s="116">
        <v>232171.61</v>
      </c>
      <c r="E85" s="116">
        <v>24063.74</v>
      </c>
      <c r="F85" s="116">
        <v>46763.43</v>
      </c>
      <c r="G85" s="116">
        <f t="shared" si="0"/>
        <v>530538.11</v>
      </c>
      <c r="H85" s="117">
        <v>1055</v>
      </c>
      <c r="I85" s="577" t="s">
        <v>97</v>
      </c>
      <c r="J85" s="116">
        <f t="shared" si="1"/>
        <v>502.87972511848341</v>
      </c>
      <c r="K85" s="336">
        <v>15394.89</v>
      </c>
      <c r="L85" s="336">
        <v>78402.740000000005</v>
      </c>
      <c r="M85" s="336">
        <v>4923.5600000000004</v>
      </c>
      <c r="N85" s="336">
        <v>25382.26</v>
      </c>
      <c r="O85" s="336">
        <v>124103.45</v>
      </c>
      <c r="P85" s="64">
        <v>527</v>
      </c>
      <c r="Q85" s="577" t="s">
        <v>190</v>
      </c>
      <c r="R85" s="118">
        <v>235.49042433583364</v>
      </c>
      <c r="S85" s="62">
        <f>ตาราง3!B79</f>
        <v>26546.28</v>
      </c>
      <c r="T85" s="62">
        <f>ตาราง3!C79</f>
        <v>126247.32</v>
      </c>
      <c r="U85" s="62">
        <f>ตาราง3!D79</f>
        <v>3715.55</v>
      </c>
      <c r="V85" s="62">
        <f>ตาราง3!E79</f>
        <v>31737.360000000001</v>
      </c>
      <c r="W85" s="62">
        <f>ตาราง3!F79</f>
        <v>188246.51</v>
      </c>
      <c r="X85" s="62">
        <f>ตาราง3!G79</f>
        <v>630</v>
      </c>
      <c r="Y85" s="62" t="str">
        <f>ตาราง3!H79</f>
        <v>ราย</v>
      </c>
      <c r="Z85" s="62">
        <f>ตาราง3!I79</f>
        <v>298.80398412698412</v>
      </c>
      <c r="AA85" s="578">
        <f t="shared" si="8"/>
        <v>51.685154602873659</v>
      </c>
      <c r="AB85" s="578">
        <f t="shared" si="9"/>
        <v>19.54459203036053</v>
      </c>
      <c r="AC85" s="578">
        <f t="shared" si="10"/>
        <v>26.885831969481195</v>
      </c>
    </row>
    <row r="86" spans="1:29" ht="18.75">
      <c r="A86" s="29">
        <v>33</v>
      </c>
      <c r="B86" s="577" t="s">
        <v>184</v>
      </c>
      <c r="C86" s="116">
        <v>568848.32999999996</v>
      </c>
      <c r="D86" s="116">
        <v>580429.04</v>
      </c>
      <c r="E86" s="116">
        <v>60159.360000000001</v>
      </c>
      <c r="F86" s="116">
        <v>116908.57</v>
      </c>
      <c r="G86" s="116">
        <f t="shared" si="0"/>
        <v>1326345.3000000003</v>
      </c>
      <c r="H86" s="117">
        <v>2307</v>
      </c>
      <c r="I86" s="577" t="s">
        <v>97</v>
      </c>
      <c r="J86" s="116">
        <f t="shared" si="1"/>
        <v>574.92210663198966</v>
      </c>
      <c r="K86" s="336">
        <v>57314.57</v>
      </c>
      <c r="L86" s="336">
        <v>291890.28000000003</v>
      </c>
      <c r="M86" s="336">
        <v>18330.21</v>
      </c>
      <c r="N86" s="336">
        <v>94497.16</v>
      </c>
      <c r="O86" s="336">
        <v>462032.21</v>
      </c>
      <c r="P86" s="64">
        <v>1962</v>
      </c>
      <c r="Q86" s="577" t="s">
        <v>97</v>
      </c>
      <c r="R86" s="118">
        <v>235.49042433583361</v>
      </c>
      <c r="S86" s="62">
        <f>ตาราง3!B80</f>
        <v>99906.7</v>
      </c>
      <c r="T86" s="62">
        <f>ตาราง3!C80</f>
        <v>475130.78</v>
      </c>
      <c r="U86" s="62">
        <f>ตาราง3!D80</f>
        <v>13983.45</v>
      </c>
      <c r="V86" s="62">
        <f>ตาราง3!E80</f>
        <v>119443.31</v>
      </c>
      <c r="W86" s="62">
        <f>ตาราง3!F80</f>
        <v>708464.25</v>
      </c>
      <c r="X86" s="62">
        <f>ตาราง3!G80</f>
        <v>2371</v>
      </c>
      <c r="Y86" s="62" t="str">
        <f>ตาราง3!H80</f>
        <v>ราย</v>
      </c>
      <c r="Z86" s="62">
        <f>ตาราง3!I80</f>
        <v>298.80398566005903</v>
      </c>
      <c r="AA86" s="578">
        <f t="shared" si="8"/>
        <v>53.336549847899128</v>
      </c>
      <c r="AB86" s="578">
        <f t="shared" si="9"/>
        <v>20.846075433231395</v>
      </c>
      <c r="AC86" s="578">
        <f t="shared" si="10"/>
        <v>26.885832620494902</v>
      </c>
    </row>
    <row r="87" spans="1:29" ht="18.75">
      <c r="A87" s="29"/>
      <c r="B87" s="577" t="s">
        <v>185</v>
      </c>
      <c r="C87" s="116"/>
      <c r="D87" s="116"/>
      <c r="E87" s="116"/>
      <c r="F87" s="116"/>
      <c r="G87" s="116"/>
      <c r="H87" s="117"/>
      <c r="I87" s="577"/>
      <c r="J87" s="116"/>
      <c r="K87" s="336">
        <v>18111.64</v>
      </c>
      <c r="L87" s="336">
        <v>92238.52</v>
      </c>
      <c r="M87" s="336">
        <v>5792.42</v>
      </c>
      <c r="N87" s="336">
        <v>29861.49</v>
      </c>
      <c r="O87" s="336">
        <v>146004.06</v>
      </c>
      <c r="P87" s="336">
        <v>620</v>
      </c>
      <c r="Q87" s="336" t="s">
        <v>97</v>
      </c>
      <c r="R87" s="581">
        <v>235.49042433583364</v>
      </c>
      <c r="S87" s="62">
        <f>ตาราง3!B81</f>
        <v>45465.77</v>
      </c>
      <c r="T87" s="62">
        <f>ตาราง3!C81</f>
        <v>216223.58</v>
      </c>
      <c r="U87" s="62">
        <f>ตาราง3!D81</f>
        <v>6363.62</v>
      </c>
      <c r="V87" s="62">
        <f>ตาราง3!E81</f>
        <v>54356.53</v>
      </c>
      <c r="W87" s="62">
        <f>ตาราง3!F81</f>
        <v>322409.5</v>
      </c>
      <c r="X87" s="62">
        <f>ตาราง3!G81</f>
        <v>1079</v>
      </c>
      <c r="Y87" s="62" t="str">
        <f>ตาราง3!H81</f>
        <v>ราย</v>
      </c>
      <c r="Z87" s="62">
        <f>ตาราง3!I81</f>
        <v>298.80398517145505</v>
      </c>
      <c r="AA87" s="578">
        <f t="shared" si="8"/>
        <v>120.82228398306185</v>
      </c>
      <c r="AB87" s="578">
        <f t="shared" si="9"/>
        <v>74.032258064516128</v>
      </c>
      <c r="AC87" s="578">
        <f t="shared" si="10"/>
        <v>26.8858324130113</v>
      </c>
    </row>
    <row r="88" spans="1:29" ht="18.75">
      <c r="A88" s="29"/>
      <c r="B88" s="577" t="s">
        <v>186</v>
      </c>
      <c r="C88" s="116"/>
      <c r="D88" s="116"/>
      <c r="E88" s="116"/>
      <c r="F88" s="116"/>
      <c r="G88" s="116"/>
      <c r="H88" s="117"/>
      <c r="I88" s="577"/>
      <c r="J88" s="116"/>
      <c r="K88" s="336">
        <v>16680.23</v>
      </c>
      <c r="L88" s="336">
        <v>84948.7</v>
      </c>
      <c r="M88" s="336">
        <v>5334.63</v>
      </c>
      <c r="N88" s="336">
        <v>27501.47</v>
      </c>
      <c r="O88" s="336">
        <v>134465.03</v>
      </c>
      <c r="P88" s="336">
        <v>571</v>
      </c>
      <c r="Q88" s="336" t="s">
        <v>97</v>
      </c>
      <c r="R88" s="581">
        <v>235.49042433583367</v>
      </c>
      <c r="S88" s="62">
        <f>ตาราง3!B82</f>
        <v>34215.199999999997</v>
      </c>
      <c r="T88" s="62">
        <f>ตาราง3!C82</f>
        <v>162718.76999999999</v>
      </c>
      <c r="U88" s="62">
        <f>ตาราง3!D82</f>
        <v>4788.9399999999996</v>
      </c>
      <c r="V88" s="62">
        <f>ตาราง3!E82</f>
        <v>40905.93</v>
      </c>
      <c r="W88" s="62">
        <f>ตาราง3!F82</f>
        <v>242628.84</v>
      </c>
      <c r="X88" s="62">
        <f>ตาราง3!G82</f>
        <v>812</v>
      </c>
      <c r="Y88" s="62" t="str">
        <f>ตาราง3!H82</f>
        <v>ราย</v>
      </c>
      <c r="Z88" s="62">
        <f>ตาราง3!I82</f>
        <v>298.80399014778322</v>
      </c>
      <c r="AA88" s="578">
        <f t="shared" si="8"/>
        <v>80.440104018122781</v>
      </c>
      <c r="AB88" s="578">
        <f t="shared" si="9"/>
        <v>42.206654991243433</v>
      </c>
      <c r="AC88" s="578">
        <f t="shared" si="10"/>
        <v>26.885834526187729</v>
      </c>
    </row>
    <row r="89" spans="1:29" ht="18.75">
      <c r="A89" s="29"/>
      <c r="B89" s="577" t="s">
        <v>187</v>
      </c>
      <c r="C89" s="116"/>
      <c r="D89" s="116"/>
      <c r="E89" s="116"/>
      <c r="F89" s="116"/>
      <c r="G89" s="116"/>
      <c r="H89" s="117"/>
      <c r="I89" s="577"/>
      <c r="J89" s="116"/>
      <c r="K89" s="336">
        <v>7040.17</v>
      </c>
      <c r="L89" s="336">
        <v>35854</v>
      </c>
      <c r="M89" s="336">
        <v>2251.5700000000002</v>
      </c>
      <c r="N89" s="336">
        <v>11607.45</v>
      </c>
      <c r="O89" s="336">
        <v>56753.19</v>
      </c>
      <c r="P89" s="336">
        <v>241</v>
      </c>
      <c r="Q89" s="336" t="s">
        <v>97</v>
      </c>
      <c r="R89" s="581">
        <v>235.49042433583364</v>
      </c>
      <c r="S89" s="62">
        <f>ตาราง3!B83</f>
        <v>18877.349999999999</v>
      </c>
      <c r="T89" s="62">
        <f>ตาราง3!C83</f>
        <v>89775.87</v>
      </c>
      <c r="U89" s="62">
        <f>ตาราง3!D83</f>
        <v>2642.17</v>
      </c>
      <c r="V89" s="62">
        <f>ตาราง3!E83</f>
        <v>22568.79</v>
      </c>
      <c r="W89" s="62">
        <f>ตาราง3!F83</f>
        <v>133864.18</v>
      </c>
      <c r="X89" s="62">
        <f>ตาราง3!G83</f>
        <v>448</v>
      </c>
      <c r="Y89" s="62" t="str">
        <f>ตาราง3!H83</f>
        <v>ราย</v>
      </c>
      <c r="Z89" s="62">
        <f>ตาราง3!I83</f>
        <v>298.80397321428569</v>
      </c>
      <c r="AA89" s="578">
        <f t="shared" si="8"/>
        <v>135.87075898288708</v>
      </c>
      <c r="AB89" s="578">
        <f t="shared" si="9"/>
        <v>85.892116182572607</v>
      </c>
      <c r="AC89" s="578">
        <f t="shared" si="10"/>
        <v>26.88582733545055</v>
      </c>
    </row>
    <row r="90" spans="1:29" ht="37.5">
      <c r="A90" s="29"/>
      <c r="B90" s="580" t="s">
        <v>410</v>
      </c>
      <c r="C90" s="116"/>
      <c r="D90" s="116"/>
      <c r="E90" s="116"/>
      <c r="F90" s="116"/>
      <c r="G90" s="116"/>
      <c r="H90" s="117"/>
      <c r="I90" s="577"/>
      <c r="J90" s="116"/>
      <c r="K90" s="336">
        <v>584.25</v>
      </c>
      <c r="L90" s="336">
        <v>2975.44</v>
      </c>
      <c r="M90" s="336">
        <v>186.85</v>
      </c>
      <c r="N90" s="336">
        <v>963.27</v>
      </c>
      <c r="O90" s="336">
        <v>4709.8100000000004</v>
      </c>
      <c r="P90" s="336">
        <v>20</v>
      </c>
      <c r="Q90" s="336" t="s">
        <v>97</v>
      </c>
      <c r="R90" s="581">
        <v>235.49042433583364</v>
      </c>
      <c r="S90" s="62"/>
      <c r="T90" s="62"/>
      <c r="U90" s="62"/>
      <c r="V90" s="62"/>
      <c r="W90" s="62"/>
      <c r="X90" s="525"/>
      <c r="Y90" s="336"/>
      <c r="Z90" s="119"/>
      <c r="AA90" s="578">
        <v>100</v>
      </c>
      <c r="AB90" s="578">
        <v>100</v>
      </c>
      <c r="AC90" s="578">
        <v>100</v>
      </c>
    </row>
    <row r="91" spans="1:29" ht="18.75">
      <c r="A91" s="29"/>
      <c r="B91" s="577" t="s">
        <v>188</v>
      </c>
      <c r="C91" s="116"/>
      <c r="D91" s="116"/>
      <c r="E91" s="116"/>
      <c r="F91" s="116"/>
      <c r="G91" s="116"/>
      <c r="H91" s="117"/>
      <c r="I91" s="577"/>
      <c r="J91" s="116"/>
      <c r="K91" s="336">
        <v>47499.23</v>
      </c>
      <c r="L91" s="336">
        <v>241902.95</v>
      </c>
      <c r="M91" s="336">
        <v>15191.09</v>
      </c>
      <c r="N91" s="336">
        <v>78314.16</v>
      </c>
      <c r="O91" s="336">
        <v>382907.43</v>
      </c>
      <c r="P91" s="336">
        <v>1626</v>
      </c>
      <c r="Q91" s="336" t="s">
        <v>97</v>
      </c>
      <c r="R91" s="581">
        <v>235.49042433583367</v>
      </c>
      <c r="S91" s="62">
        <f>ตาราง3!B85</f>
        <v>90594.44</v>
      </c>
      <c r="T91" s="62">
        <f>ตาราง3!C85</f>
        <v>430844.02</v>
      </c>
      <c r="U91" s="62">
        <f>ตาราง3!D85</f>
        <v>12680.06</v>
      </c>
      <c r="V91" s="62">
        <f>ตาราง3!E85</f>
        <v>108310.04</v>
      </c>
      <c r="W91" s="62">
        <f>ตาราง3!F85</f>
        <v>642428.56999999995</v>
      </c>
      <c r="X91" s="62">
        <f>ตาราง3!G85</f>
        <v>2150</v>
      </c>
      <c r="Y91" s="62" t="str">
        <f>ตาราง3!H85</f>
        <v>ราย</v>
      </c>
      <c r="Z91" s="62">
        <f>ตาราง3!I85</f>
        <v>298.80398604651162</v>
      </c>
      <c r="AA91" s="578">
        <f t="shared" si="8"/>
        <v>67.776470151023176</v>
      </c>
      <c r="AB91" s="578">
        <f t="shared" si="9"/>
        <v>32.226322263222634</v>
      </c>
      <c r="AC91" s="578">
        <f t="shared" si="10"/>
        <v>26.885832784600311</v>
      </c>
    </row>
    <row r="92" spans="1:29" ht="18.75">
      <c r="A92" s="29"/>
      <c r="B92" s="577" t="s">
        <v>189</v>
      </c>
      <c r="C92" s="116"/>
      <c r="D92" s="116"/>
      <c r="E92" s="116"/>
      <c r="F92" s="116"/>
      <c r="G92" s="116"/>
      <c r="H92" s="117"/>
      <c r="I92" s="577"/>
      <c r="J92" s="116"/>
      <c r="K92" s="336">
        <v>525.82000000000005</v>
      </c>
      <c r="L92" s="336">
        <v>2677.89</v>
      </c>
      <c r="M92" s="336">
        <v>168.17</v>
      </c>
      <c r="N92" s="336">
        <v>866.95</v>
      </c>
      <c r="O92" s="336">
        <v>4238.83</v>
      </c>
      <c r="P92" s="336">
        <v>18</v>
      </c>
      <c r="Q92" s="336" t="s">
        <v>97</v>
      </c>
      <c r="R92" s="581">
        <v>235.49042433583367</v>
      </c>
      <c r="S92" s="62">
        <f>ตาราง3!B84</f>
        <v>1095.56</v>
      </c>
      <c r="T92" s="62">
        <f>ตาราง3!C84</f>
        <v>5210.21</v>
      </c>
      <c r="U92" s="62">
        <f>ตาราง3!D84</f>
        <v>153.34</v>
      </c>
      <c r="V92" s="62">
        <f>ตาราง3!E84</f>
        <v>1309.8</v>
      </c>
      <c r="W92" s="62">
        <f>ตาราง3!F84</f>
        <v>7768.9</v>
      </c>
      <c r="X92" s="62">
        <f>ตาราง3!G84</f>
        <v>26</v>
      </c>
      <c r="Y92" s="62" t="str">
        <f>ตาราง3!H84</f>
        <v>ครั้ง</v>
      </c>
      <c r="Z92" s="62">
        <f>ตาราง3!I84</f>
        <v>298.80384615384617</v>
      </c>
      <c r="AA92" s="578">
        <f t="shared" si="8"/>
        <v>83.27934831073668</v>
      </c>
      <c r="AB92" s="578">
        <f t="shared" si="9"/>
        <v>44.444444444444443</v>
      </c>
      <c r="AC92" s="578">
        <f t="shared" si="10"/>
        <v>26.885773379779138</v>
      </c>
    </row>
    <row r="93" spans="1:29" ht="18.75">
      <c r="A93" s="29"/>
      <c r="B93" s="577" t="s">
        <v>191</v>
      </c>
      <c r="C93" s="116"/>
      <c r="D93" s="116"/>
      <c r="E93" s="116"/>
      <c r="F93" s="116"/>
      <c r="G93" s="116"/>
      <c r="H93" s="117"/>
      <c r="I93" s="577"/>
      <c r="J93" s="116"/>
      <c r="K93" s="336">
        <v>52582.17</v>
      </c>
      <c r="L93" s="336">
        <v>267789.25</v>
      </c>
      <c r="M93" s="336">
        <v>16816.7</v>
      </c>
      <c r="N93" s="336">
        <v>86694.64</v>
      </c>
      <c r="O93" s="336">
        <v>423882.76</v>
      </c>
      <c r="P93" s="336">
        <v>1800</v>
      </c>
      <c r="Q93" s="336" t="s">
        <v>97</v>
      </c>
      <c r="R93" s="581">
        <v>235.49042433583361</v>
      </c>
      <c r="S93" s="62">
        <f>ตาราง3!B86</f>
        <v>122197.15</v>
      </c>
      <c r="T93" s="62">
        <f>ตาราง3!C86</f>
        <v>581138.44999999995</v>
      </c>
      <c r="U93" s="62">
        <f>ตาราง3!D86</f>
        <v>17103.34</v>
      </c>
      <c r="V93" s="62">
        <f>ตาราง3!E86</f>
        <v>146092.62</v>
      </c>
      <c r="W93" s="62">
        <f>ตาราง3!F86</f>
        <v>866531.55</v>
      </c>
      <c r="X93" s="62">
        <f>ตาราง3!G86</f>
        <v>2900</v>
      </c>
      <c r="Y93" s="62" t="str">
        <f>ตาราง3!H86</f>
        <v>ชุด</v>
      </c>
      <c r="Z93" s="62">
        <f>ตาราง3!I86</f>
        <v>298.80398275862069</v>
      </c>
      <c r="AA93" s="578">
        <f t="shared" si="8"/>
        <v>104.42717462724835</v>
      </c>
      <c r="AB93" s="578">
        <f t="shared" si="9"/>
        <v>61.111111111111114</v>
      </c>
      <c r="AC93" s="578">
        <f t="shared" si="10"/>
        <v>26.885831388411539</v>
      </c>
    </row>
    <row r="94" spans="1:29" ht="18.75">
      <c r="A94" s="29"/>
      <c r="B94" s="577" t="s">
        <v>193</v>
      </c>
      <c r="C94" s="116"/>
      <c r="D94" s="116"/>
      <c r="E94" s="116"/>
      <c r="F94" s="116"/>
      <c r="G94" s="116"/>
      <c r="H94" s="117"/>
      <c r="I94" s="577"/>
      <c r="J94" s="116"/>
      <c r="K94" s="336">
        <v>1707284.78</v>
      </c>
      <c r="L94" s="336">
        <v>8694819.25</v>
      </c>
      <c r="M94" s="336">
        <v>546019.66</v>
      </c>
      <c r="N94" s="336">
        <v>2814878.68</v>
      </c>
      <c r="O94" s="336">
        <v>13763002.359999999</v>
      </c>
      <c r="P94" s="336">
        <v>58444</v>
      </c>
      <c r="Q94" s="336" t="s">
        <v>97</v>
      </c>
      <c r="R94" s="581">
        <v>235.49042433583367</v>
      </c>
      <c r="S94" s="62">
        <f>ตาราง3!B87</f>
        <v>2752259.04</v>
      </c>
      <c r="T94" s="62">
        <f>ตาราง3!C87</f>
        <v>13089041.390000001</v>
      </c>
      <c r="U94" s="62">
        <f>ตาราง3!D87</f>
        <v>385220.28</v>
      </c>
      <c r="V94" s="62">
        <f>ตาราง3!E87</f>
        <v>3290459.11</v>
      </c>
      <c r="W94" s="62">
        <f>ตาราง3!F87</f>
        <v>19516979.829999998</v>
      </c>
      <c r="X94" s="62">
        <f>ตาราง3!G87</f>
        <v>65317</v>
      </c>
      <c r="Y94" s="62" t="str">
        <f>ตาราง3!H87</f>
        <v>ราย</v>
      </c>
      <c r="Z94" s="62">
        <f>ตาราง3!I87</f>
        <v>298.80398410827195</v>
      </c>
      <c r="AA94" s="578">
        <f t="shared" si="8"/>
        <v>41.807574535648037</v>
      </c>
      <c r="AB94" s="578">
        <f t="shared" si="9"/>
        <v>11.75997536102936</v>
      </c>
      <c r="AC94" s="578">
        <f t="shared" si="10"/>
        <v>26.885831961535132</v>
      </c>
    </row>
    <row r="95" spans="1:29" ht="18.75">
      <c r="A95" s="29"/>
      <c r="B95" s="577" t="s">
        <v>194</v>
      </c>
      <c r="C95" s="116"/>
      <c r="D95" s="116"/>
      <c r="E95" s="116"/>
      <c r="F95" s="116"/>
      <c r="G95" s="116"/>
      <c r="H95" s="117"/>
      <c r="I95" s="577"/>
      <c r="J95" s="116"/>
      <c r="K95" s="336">
        <v>758322.59</v>
      </c>
      <c r="L95" s="336">
        <v>3861967.23</v>
      </c>
      <c r="M95" s="336">
        <v>242524.88</v>
      </c>
      <c r="N95" s="336">
        <v>1250281.22</v>
      </c>
      <c r="O95" s="336">
        <v>6113095.9299999997</v>
      </c>
      <c r="P95" s="336">
        <v>25959</v>
      </c>
      <c r="Q95" s="336" t="s">
        <v>97</v>
      </c>
      <c r="R95" s="581">
        <v>235.49042433583369</v>
      </c>
      <c r="S95" s="62">
        <f>ตาราง3!B88</f>
        <v>639386.05000000005</v>
      </c>
      <c r="T95" s="62">
        <f>ตาราง3!C88</f>
        <v>3040756.83</v>
      </c>
      <c r="U95" s="62">
        <f>ตาราง3!D88</f>
        <v>89491.75</v>
      </c>
      <c r="V95" s="62">
        <f>ตาราง3!E88</f>
        <v>764417.02</v>
      </c>
      <c r="W95" s="62">
        <f>ตาราง3!F88</f>
        <v>4534051.66</v>
      </c>
      <c r="X95" s="62">
        <f>ตาราง3!G88</f>
        <v>15174</v>
      </c>
      <c r="Y95" s="62" t="str">
        <f>ตาราง3!H88</f>
        <v>ราย</v>
      </c>
      <c r="Z95" s="62">
        <f>ตาราง3!I88</f>
        <v>298.80398444708055</v>
      </c>
      <c r="AA95" s="578">
        <f t="shared" si="8"/>
        <v>-25.830516780390191</v>
      </c>
      <c r="AB95" s="578">
        <f t="shared" si="9"/>
        <v>-41.546284525598061</v>
      </c>
      <c r="AC95" s="578">
        <f t="shared" si="10"/>
        <v>26.885832105408742</v>
      </c>
    </row>
    <row r="96" spans="1:29" ht="18.75">
      <c r="A96" s="29"/>
      <c r="B96" s="577" t="s">
        <v>195</v>
      </c>
      <c r="C96" s="116"/>
      <c r="D96" s="116"/>
      <c r="E96" s="116"/>
      <c r="F96" s="116"/>
      <c r="G96" s="116"/>
      <c r="H96" s="117"/>
      <c r="I96" s="577"/>
      <c r="J96" s="116"/>
      <c r="K96" s="336">
        <v>264313.06</v>
      </c>
      <c r="L96" s="336">
        <v>1346087.27</v>
      </c>
      <c r="M96" s="336">
        <v>84531.96</v>
      </c>
      <c r="N96" s="336">
        <v>435785.06</v>
      </c>
      <c r="O96" s="336">
        <v>2130717.36</v>
      </c>
      <c r="P96" s="336">
        <v>9048</v>
      </c>
      <c r="Q96" s="336" t="s">
        <v>97</v>
      </c>
      <c r="R96" s="581">
        <v>235.49042433583367</v>
      </c>
      <c r="S96" s="62">
        <f>ตาราง3!B89</f>
        <v>415006.8</v>
      </c>
      <c r="T96" s="62">
        <f>ตาราง3!C89</f>
        <v>1973666.41</v>
      </c>
      <c r="U96" s="62">
        <f>ตาราง3!D89</f>
        <v>58086.48</v>
      </c>
      <c r="V96" s="62">
        <f>ตาราง3!E89</f>
        <v>496160.75</v>
      </c>
      <c r="W96" s="62">
        <f>ตาราง3!F89</f>
        <v>2942920.44</v>
      </c>
      <c r="X96" s="62">
        <f>ตาราง3!G89</f>
        <v>9849</v>
      </c>
      <c r="Y96" s="62" t="str">
        <f>ตาราง3!H89</f>
        <v>ราย</v>
      </c>
      <c r="Z96" s="62">
        <f>ตาราง3!I89</f>
        <v>298.80398416082852</v>
      </c>
      <c r="AA96" s="578">
        <f t="shared" si="8"/>
        <v>38.118762030455329</v>
      </c>
      <c r="AB96" s="578">
        <f t="shared" si="9"/>
        <v>8.8527851458885944</v>
      </c>
      <c r="AC96" s="578">
        <f t="shared" si="10"/>
        <v>26.885831983853059</v>
      </c>
    </row>
    <row r="97" spans="1:29" ht="18.75">
      <c r="A97" s="29"/>
      <c r="B97" s="577" t="s">
        <v>196</v>
      </c>
      <c r="C97" s="116"/>
      <c r="D97" s="116"/>
      <c r="E97" s="116"/>
      <c r="F97" s="116"/>
      <c r="G97" s="116"/>
      <c r="H97" s="117"/>
      <c r="I97" s="577"/>
      <c r="J97" s="116"/>
      <c r="K97" s="336">
        <v>2483.0500000000002</v>
      </c>
      <c r="L97" s="336">
        <v>12645.6</v>
      </c>
      <c r="M97" s="336">
        <v>794.12</v>
      </c>
      <c r="N97" s="336">
        <v>4093.91</v>
      </c>
      <c r="O97" s="336">
        <v>20016.689999999999</v>
      </c>
      <c r="P97" s="336">
        <v>85</v>
      </c>
      <c r="Q97" s="336" t="s">
        <v>97</v>
      </c>
      <c r="R97" s="581">
        <v>235.49042433583364</v>
      </c>
      <c r="S97" s="62">
        <f>ตาราง3!B90</f>
        <v>3413.09</v>
      </c>
      <c r="T97" s="62">
        <f>ตาราง3!C90</f>
        <v>16231.8</v>
      </c>
      <c r="U97" s="62">
        <f>ตาราง3!D90</f>
        <v>477.71</v>
      </c>
      <c r="V97" s="62">
        <f>ตาราง3!E90</f>
        <v>4080.52</v>
      </c>
      <c r="W97" s="62">
        <f>ตาราง3!F90</f>
        <v>24203.119999999999</v>
      </c>
      <c r="X97" s="62">
        <f>ตาราง3!G90</f>
        <v>81</v>
      </c>
      <c r="Y97" s="62" t="str">
        <f>ตาราง3!H90</f>
        <v>ราย</v>
      </c>
      <c r="Z97" s="62">
        <f>ตาราง3!I90</f>
        <v>298.80395061728393</v>
      </c>
      <c r="AA97" s="578">
        <f t="shared" si="8"/>
        <v>20.914696685615855</v>
      </c>
      <c r="AB97" s="578">
        <f t="shared" si="9"/>
        <v>-4.7058823529411766</v>
      </c>
      <c r="AC97" s="578">
        <f t="shared" si="10"/>
        <v>26.885817739730545</v>
      </c>
    </row>
    <row r="98" spans="1:29" ht="18.75">
      <c r="A98" s="29">
        <v>34</v>
      </c>
      <c r="B98" s="577" t="s">
        <v>200</v>
      </c>
      <c r="C98" s="116">
        <v>2080135.47</v>
      </c>
      <c r="D98" s="116">
        <v>4586655.21</v>
      </c>
      <c r="E98" s="116">
        <v>216573.69</v>
      </c>
      <c r="F98" s="116">
        <v>725488.51</v>
      </c>
      <c r="G98" s="116">
        <f t="shared" si="0"/>
        <v>7608852.8799999999</v>
      </c>
      <c r="H98" s="117">
        <v>5</v>
      </c>
      <c r="I98" s="577" t="s">
        <v>199</v>
      </c>
      <c r="J98" s="116">
        <f t="shared" si="1"/>
        <v>1521770.5759999999</v>
      </c>
      <c r="K98" s="336">
        <v>11573571.74</v>
      </c>
      <c r="L98" s="336">
        <v>2385761.65</v>
      </c>
      <c r="M98" s="336">
        <v>358912.62</v>
      </c>
      <c r="N98" s="336">
        <v>31284313.18</v>
      </c>
      <c r="O98" s="336">
        <v>45602559.189999998</v>
      </c>
      <c r="P98" s="64">
        <v>44</v>
      </c>
      <c r="Q98" s="577" t="s">
        <v>199</v>
      </c>
      <c r="R98" s="118">
        <v>1036421.7998030942</v>
      </c>
      <c r="S98" s="62">
        <f>ตาราง3!B91</f>
        <v>680924.81</v>
      </c>
      <c r="T98" s="62">
        <f>ตาราง3!C91</f>
        <v>3238304.57</v>
      </c>
      <c r="U98" s="62">
        <f>ตาราง3!D91</f>
        <v>95305.73</v>
      </c>
      <c r="V98" s="62">
        <f>ตาราง3!E91</f>
        <v>32973632.870000001</v>
      </c>
      <c r="W98" s="62">
        <f>ตาราง3!F91</f>
        <v>36988167.979999997</v>
      </c>
      <c r="X98" s="62">
        <f>ตาราง3!G91</f>
        <v>61</v>
      </c>
      <c r="Y98" s="62" t="str">
        <f>ตาราง3!H91</f>
        <v>โครงการ</v>
      </c>
      <c r="Z98" s="62">
        <f>ตาราง3!I91</f>
        <v>606363.40950819664</v>
      </c>
      <c r="AA98" s="578">
        <f t="shared" si="8"/>
        <v>-18.890148629836144</v>
      </c>
      <c r="AB98" s="578">
        <f t="shared" si="9"/>
        <v>38.636363636363633</v>
      </c>
      <c r="AC98" s="578">
        <f t="shared" si="10"/>
        <v>-41.494533439628803</v>
      </c>
    </row>
    <row r="99" spans="1:29" ht="18.75">
      <c r="A99" s="29">
        <v>35</v>
      </c>
      <c r="B99" s="577" t="s">
        <v>201</v>
      </c>
      <c r="C99" s="116">
        <v>4853649.42</v>
      </c>
      <c r="D99" s="116">
        <v>10702195.49</v>
      </c>
      <c r="E99" s="116">
        <v>505338.61</v>
      </c>
      <c r="F99" s="116">
        <v>1692806.52</v>
      </c>
      <c r="G99" s="116">
        <f t="shared" si="0"/>
        <v>17753990.039999999</v>
      </c>
      <c r="H99" s="117">
        <v>4</v>
      </c>
      <c r="I99" s="577" t="s">
        <v>199</v>
      </c>
      <c r="J99" s="116">
        <f t="shared" si="1"/>
        <v>4438497.51</v>
      </c>
      <c r="K99" s="336">
        <v>3156428.66</v>
      </c>
      <c r="L99" s="336">
        <v>650662.27</v>
      </c>
      <c r="M99" s="336">
        <v>97885.26</v>
      </c>
      <c r="N99" s="336">
        <v>8532085.4100000001</v>
      </c>
      <c r="O99" s="336">
        <v>12437061.6</v>
      </c>
      <c r="P99" s="64">
        <v>12</v>
      </c>
      <c r="Q99" s="577" t="s">
        <v>199</v>
      </c>
      <c r="R99" s="118">
        <v>1036421.7998030944</v>
      </c>
      <c r="S99" s="62">
        <f>ตาราง3!B92</f>
        <v>178603.23</v>
      </c>
      <c r="T99" s="62">
        <f>ตาราง3!C92</f>
        <v>849391.36</v>
      </c>
      <c r="U99" s="62">
        <f>ตาราง3!D92</f>
        <v>24998.22</v>
      </c>
      <c r="V99" s="62">
        <f>ตาราง3!E92</f>
        <v>8648821.7400000002</v>
      </c>
      <c r="W99" s="62">
        <f>ตาราง3!F92</f>
        <v>9701814.5500000007</v>
      </c>
      <c r="X99" s="62">
        <f>ตาราง3!G92</f>
        <v>16</v>
      </c>
      <c r="Y99" s="62" t="str">
        <f>ตาราง3!H92</f>
        <v>โครงการ</v>
      </c>
      <c r="Z99" s="62">
        <f>ตาราง3!I92</f>
        <v>606363.40937500005</v>
      </c>
      <c r="AA99" s="578">
        <f t="shared" si="8"/>
        <v>-21.99271128479414</v>
      </c>
      <c r="AB99" s="578">
        <f t="shared" si="9"/>
        <v>33.333333333333329</v>
      </c>
      <c r="AC99" s="578">
        <f t="shared" si="10"/>
        <v>-41.49453345248039</v>
      </c>
    </row>
    <row r="100" spans="1:29" ht="18.75">
      <c r="A100" s="29">
        <v>38</v>
      </c>
      <c r="B100" s="577" t="s">
        <v>408</v>
      </c>
      <c r="C100" s="116">
        <v>2448043.52</v>
      </c>
      <c r="D100" s="116">
        <v>67334069.209999993</v>
      </c>
      <c r="E100" s="116">
        <v>290808.69</v>
      </c>
      <c r="F100" s="116">
        <v>2372298.2400000002</v>
      </c>
      <c r="G100" s="116">
        <f t="shared" si="0"/>
        <v>72445219.659999982</v>
      </c>
      <c r="H100" s="117">
        <v>4860</v>
      </c>
      <c r="I100" s="577" t="s">
        <v>97</v>
      </c>
      <c r="J100" s="116">
        <f t="shared" si="1"/>
        <v>14906.423798353906</v>
      </c>
      <c r="K100" s="336">
        <v>17439073.649999999</v>
      </c>
      <c r="L100" s="336">
        <v>22850644.579999998</v>
      </c>
      <c r="M100" s="336">
        <v>2802609.97</v>
      </c>
      <c r="N100" s="336">
        <v>21775701.32</v>
      </c>
      <c r="O100" s="336">
        <v>64868029.509999998</v>
      </c>
      <c r="P100" s="64">
        <v>2833</v>
      </c>
      <c r="Q100" s="577" t="s">
        <v>97</v>
      </c>
      <c r="R100" s="118">
        <v>22897.292450334524</v>
      </c>
      <c r="S100" s="62">
        <f>ตาราง3!B93</f>
        <v>6468388.5499999998</v>
      </c>
      <c r="T100" s="62">
        <f>ตาราง3!C93</f>
        <v>30762004.670000002</v>
      </c>
      <c r="U100" s="62">
        <f>ตาราง3!D93</f>
        <v>905348.82</v>
      </c>
      <c r="V100" s="62">
        <f>ตาราง3!E93</f>
        <v>22763438.48</v>
      </c>
      <c r="W100" s="62">
        <f>ตาราง3!F93</f>
        <v>60899180.509999998</v>
      </c>
      <c r="X100" s="62">
        <f>ตาราง3!G93</f>
        <v>4758</v>
      </c>
      <c r="Y100" s="62" t="str">
        <f>ตาราง3!H93</f>
        <v>ราย</v>
      </c>
      <c r="Z100" s="62">
        <f>ตาราง3!I93</f>
        <v>12799.323352248844</v>
      </c>
      <c r="AA100" s="578">
        <f t="shared" si="8"/>
        <v>-6.1183437048726228</v>
      </c>
      <c r="AB100" s="578">
        <f t="shared" si="9"/>
        <v>67.949170490645955</v>
      </c>
      <c r="AC100" s="578">
        <f t="shared" si="10"/>
        <v>-44.101149164202383</v>
      </c>
    </row>
    <row r="101" spans="1:29" ht="18.75">
      <c r="A101" s="29">
        <v>39</v>
      </c>
      <c r="B101" s="577" t="s">
        <v>290</v>
      </c>
      <c r="C101" s="116">
        <v>1597032.94</v>
      </c>
      <c r="D101" s="116">
        <v>4554646.4400000004</v>
      </c>
      <c r="E101" s="116">
        <v>137526.96</v>
      </c>
      <c r="F101" s="116">
        <v>472121.36</v>
      </c>
      <c r="G101" s="116">
        <f t="shared" si="0"/>
        <v>6761327.7000000011</v>
      </c>
      <c r="H101" s="117">
        <v>70</v>
      </c>
      <c r="I101" s="577" t="s">
        <v>97</v>
      </c>
      <c r="J101" s="116">
        <f t="shared" si="1"/>
        <v>96590.395714285725</v>
      </c>
      <c r="K101" s="336">
        <v>41043544</v>
      </c>
      <c r="L101" s="336">
        <v>13441247.52</v>
      </c>
      <c r="M101" s="336">
        <v>655856.73</v>
      </c>
      <c r="N101" s="336">
        <v>40395.519999999997</v>
      </c>
      <c r="O101" s="336">
        <v>55181043.780000001</v>
      </c>
      <c r="P101" s="64">
        <v>120</v>
      </c>
      <c r="Q101" s="577" t="s">
        <v>97</v>
      </c>
      <c r="R101" s="118">
        <v>459842.03147306055</v>
      </c>
      <c r="S101" s="62">
        <f>ตาราง3!B94</f>
        <v>4857521.62</v>
      </c>
      <c r="T101" s="62">
        <f>ตาราง3!C94</f>
        <v>23101132.789999999</v>
      </c>
      <c r="U101" s="62">
        <f>ตาราง3!D94</f>
        <v>679883.62</v>
      </c>
      <c r="V101" s="62">
        <f>ตาราง3!E94</f>
        <v>53910.879999999997</v>
      </c>
      <c r="W101" s="62">
        <f>ตาราง3!F94</f>
        <v>28692448.920000002</v>
      </c>
      <c r="X101" s="62">
        <f>ตาราง3!G94</f>
        <v>80</v>
      </c>
      <c r="Y101" s="62" t="str">
        <f>ตาราง3!H94</f>
        <v>ราย</v>
      </c>
      <c r="Z101" s="62">
        <f>ตาราง3!I94</f>
        <v>358655.6115</v>
      </c>
      <c r="AA101" s="578">
        <f t="shared" si="8"/>
        <v>-48.003069615005387</v>
      </c>
      <c r="AB101" s="578">
        <f t="shared" si="9"/>
        <v>-33.333333333333329</v>
      </c>
      <c r="AC101" s="578">
        <f t="shared" si="10"/>
        <v>-22.004604417938786</v>
      </c>
    </row>
    <row r="102" spans="1:29" ht="18.75">
      <c r="A102" s="29">
        <v>41</v>
      </c>
      <c r="B102" s="577" t="s">
        <v>207</v>
      </c>
      <c r="C102" s="116">
        <v>2794807.64</v>
      </c>
      <c r="D102" s="116">
        <v>7970631.2699999996</v>
      </c>
      <c r="E102" s="116">
        <v>240672.19</v>
      </c>
      <c r="F102" s="116">
        <v>826212.39</v>
      </c>
      <c r="G102" s="116">
        <f t="shared" si="0"/>
        <v>11832323.49</v>
      </c>
      <c r="H102" s="117">
        <v>100</v>
      </c>
      <c r="I102" s="577" t="s">
        <v>97</v>
      </c>
      <c r="J102" s="116">
        <f t="shared" si="1"/>
        <v>118323.2349</v>
      </c>
      <c r="K102" s="336">
        <v>38649337.270000003</v>
      </c>
      <c r="L102" s="336">
        <v>12657174.75</v>
      </c>
      <c r="M102" s="336">
        <v>617598.42000000004</v>
      </c>
      <c r="N102" s="336">
        <v>38039.120000000003</v>
      </c>
      <c r="O102" s="336">
        <v>51962149.560000002</v>
      </c>
      <c r="P102" s="64">
        <v>113</v>
      </c>
      <c r="Q102" s="577" t="s">
        <v>97</v>
      </c>
      <c r="R102" s="118">
        <v>459842.03147306055</v>
      </c>
      <c r="S102" s="62">
        <f>ตาราง3!B95</f>
        <v>3218108.07</v>
      </c>
      <c r="T102" s="62">
        <f>ตาราง3!C95</f>
        <v>15304500.470000001</v>
      </c>
      <c r="U102" s="62">
        <f>ตาราง3!D95</f>
        <v>450422.9</v>
      </c>
      <c r="V102" s="62">
        <f>ตาราง3!E95</f>
        <v>35715.96</v>
      </c>
      <c r="W102" s="62">
        <f>ตาราง3!F95</f>
        <v>19008747.41</v>
      </c>
      <c r="X102" s="62">
        <f>ตาราง3!G95</f>
        <v>53</v>
      </c>
      <c r="Y102" s="62" t="str">
        <f>ตาราง3!H95</f>
        <v>ราย</v>
      </c>
      <c r="Z102" s="62">
        <f>ตาราง3!I95</f>
        <v>358655.61150943395</v>
      </c>
      <c r="AA102" s="578">
        <f t="shared" si="8"/>
        <v>-63.418088799327187</v>
      </c>
      <c r="AB102" s="578">
        <f t="shared" si="9"/>
        <v>-53.097345132743371</v>
      </c>
      <c r="AC102" s="578">
        <f t="shared" si="10"/>
        <v>-22.004604415887226</v>
      </c>
    </row>
    <row r="103" spans="1:29" ht="18.75">
      <c r="A103" s="29"/>
      <c r="B103" s="577" t="s">
        <v>409</v>
      </c>
      <c r="C103" s="116"/>
      <c r="D103" s="116"/>
      <c r="E103" s="116"/>
      <c r="F103" s="116"/>
      <c r="G103" s="116"/>
      <c r="H103" s="117"/>
      <c r="I103" s="577"/>
      <c r="J103" s="116"/>
      <c r="K103" s="336">
        <v>51304430</v>
      </c>
      <c r="L103" s="336">
        <v>16801559.399999999</v>
      </c>
      <c r="M103" s="336">
        <v>819820.91</v>
      </c>
      <c r="N103" s="336">
        <v>50494.400000000001</v>
      </c>
      <c r="O103" s="336">
        <v>68976304.719999999</v>
      </c>
      <c r="P103" s="336">
        <v>150</v>
      </c>
      <c r="Q103" s="336" t="s">
        <v>97</v>
      </c>
      <c r="R103" s="581">
        <v>459842.03147306055</v>
      </c>
      <c r="S103" s="62">
        <f>ตาราง3!B96</f>
        <v>4068174.36</v>
      </c>
      <c r="T103" s="62">
        <f>ตาราง3!C96</f>
        <v>19347198.710000001</v>
      </c>
      <c r="U103" s="62">
        <f>ตาราง3!D96</f>
        <v>569402.54</v>
      </c>
      <c r="V103" s="62">
        <f>ตาราง3!E96</f>
        <v>45150.36</v>
      </c>
      <c r="W103" s="62">
        <f>ตาราง3!F96</f>
        <v>24029925.969999999</v>
      </c>
      <c r="X103" s="62">
        <f>ตาราง3!G96</f>
        <v>67</v>
      </c>
      <c r="Y103" s="62" t="str">
        <f>ตาราง3!H96</f>
        <v>ราย</v>
      </c>
      <c r="Z103" s="62">
        <f>ตาราง3!I96</f>
        <v>358655.61149253731</v>
      </c>
      <c r="AA103" s="578">
        <f t="shared" si="8"/>
        <v>-65.162056640253141</v>
      </c>
      <c r="AB103" s="578">
        <f t="shared" si="9"/>
        <v>-55.333333333333336</v>
      </c>
      <c r="AC103" s="578">
        <f t="shared" si="10"/>
        <v>-22.004604419561669</v>
      </c>
    </row>
    <row r="104" spans="1:29" ht="18.75">
      <c r="A104" s="29"/>
      <c r="B104" s="577" t="s">
        <v>210</v>
      </c>
      <c r="C104" s="116">
        <v>15181972.67</v>
      </c>
      <c r="D104" s="116">
        <v>33288893.940000001</v>
      </c>
      <c r="E104" s="116">
        <v>1782676.21</v>
      </c>
      <c r="F104" s="116">
        <v>4241447.88</v>
      </c>
      <c r="G104" s="116">
        <f t="shared" si="0"/>
        <v>54494990.700000003</v>
      </c>
      <c r="H104" s="117">
        <v>106239</v>
      </c>
      <c r="I104" s="577" t="s">
        <v>97</v>
      </c>
      <c r="J104" s="116">
        <f t="shared" si="1"/>
        <v>512.94713523282417</v>
      </c>
      <c r="K104" s="336">
        <v>19497077.210000001</v>
      </c>
      <c r="L104" s="336">
        <v>18632141.879999999</v>
      </c>
      <c r="M104" s="336">
        <v>2560596.2999999998</v>
      </c>
      <c r="N104" s="336">
        <v>6488402.54</v>
      </c>
      <c r="O104" s="336">
        <v>47178217.939999998</v>
      </c>
      <c r="P104" s="64">
        <v>45325</v>
      </c>
      <c r="Q104" s="577" t="s">
        <v>97</v>
      </c>
      <c r="R104" s="118">
        <v>1040.8873234880352</v>
      </c>
      <c r="S104" s="62">
        <f>ตาราง3!B97</f>
        <v>4354656.75</v>
      </c>
      <c r="T104" s="62">
        <f>ตาราง3!C97</f>
        <v>20709635.829999998</v>
      </c>
      <c r="U104" s="62">
        <f>ตาราง3!D97</f>
        <v>609500.07999999996</v>
      </c>
      <c r="V104" s="62">
        <f>ตาราง3!E97</f>
        <v>5600115.7000000002</v>
      </c>
      <c r="W104" s="62">
        <f>ตาราง3!F97</f>
        <v>31273908.359999999</v>
      </c>
      <c r="X104" s="62">
        <f>ตาราง3!G97</f>
        <v>73844</v>
      </c>
      <c r="Y104" s="62" t="str">
        <f>ตาราง3!H97</f>
        <v>ราย</v>
      </c>
      <c r="Z104" s="62">
        <f>ตาราง3!I97</f>
        <v>423.51319484318293</v>
      </c>
      <c r="AA104" s="578">
        <f t="shared" si="8"/>
        <v>-33.711128301256899</v>
      </c>
      <c r="AB104" s="578">
        <f t="shared" si="9"/>
        <v>62.921125206839491</v>
      </c>
      <c r="AC104" s="578">
        <f t="shared" si="10"/>
        <v>-59.312291994874023</v>
      </c>
    </row>
    <row r="105" spans="1:29" ht="18.75">
      <c r="A105" s="29"/>
      <c r="B105" s="577" t="s">
        <v>291</v>
      </c>
      <c r="C105" s="116">
        <v>8174908.3600000003</v>
      </c>
      <c r="D105" s="116">
        <v>17924789.039999999</v>
      </c>
      <c r="E105" s="116">
        <v>959902.58</v>
      </c>
      <c r="F105" s="116">
        <v>2283856.5499999998</v>
      </c>
      <c r="G105" s="116">
        <f t="shared" si="0"/>
        <v>29343456.529999997</v>
      </c>
      <c r="H105" s="117">
        <v>51929</v>
      </c>
      <c r="I105" s="577" t="s">
        <v>97</v>
      </c>
      <c r="J105" s="116">
        <f t="shared" si="1"/>
        <v>565.06877717652947</v>
      </c>
      <c r="K105" s="336">
        <v>5821807.9000000004</v>
      </c>
      <c r="L105" s="336">
        <v>5563539.0700000003</v>
      </c>
      <c r="M105" s="336">
        <v>764591.51</v>
      </c>
      <c r="N105" s="336">
        <v>1937430.56</v>
      </c>
      <c r="O105" s="336">
        <v>14087369.039999999</v>
      </c>
      <c r="P105" s="64">
        <v>13534</v>
      </c>
      <c r="Q105" s="577" t="s">
        <v>97</v>
      </c>
      <c r="R105" s="118">
        <v>1040.887323488035</v>
      </c>
      <c r="S105" s="62">
        <f>ตาราง3!B98</f>
        <v>2494474.5699999998</v>
      </c>
      <c r="T105" s="62">
        <f>ตาราง3!C98</f>
        <v>11863084.279999999</v>
      </c>
      <c r="U105" s="62">
        <f>ตาราง3!D98</f>
        <v>349139.45</v>
      </c>
      <c r="V105" s="62">
        <f>ตาราง3!E98</f>
        <v>3207909.84</v>
      </c>
      <c r="W105" s="62">
        <f>ตาราง3!F98</f>
        <v>17914608.140000001</v>
      </c>
      <c r="X105" s="62">
        <f>ตาราง3!G98</f>
        <v>42300</v>
      </c>
      <c r="Y105" s="62" t="str">
        <f>ตาราง3!H98</f>
        <v>ราย</v>
      </c>
      <c r="Z105" s="62">
        <f>ตาราง3!I98</f>
        <v>423.51319479905436</v>
      </c>
      <c r="AA105" s="578">
        <f t="shared" si="8"/>
        <v>27.167877047395088</v>
      </c>
      <c r="AB105" s="578">
        <f t="shared" si="9"/>
        <v>212.54617999113344</v>
      </c>
      <c r="AC105" s="578">
        <f t="shared" si="10"/>
        <v>-59.312291999113512</v>
      </c>
    </row>
    <row r="106" spans="1:29" ht="18.75" hidden="1">
      <c r="A106" s="29"/>
      <c r="B106" s="577"/>
      <c r="C106" s="116"/>
      <c r="D106" s="116"/>
      <c r="E106" s="116"/>
      <c r="F106" s="116"/>
      <c r="G106" s="116"/>
      <c r="H106" s="117"/>
      <c r="I106" s="577"/>
      <c r="J106" s="116"/>
      <c r="K106" s="336"/>
      <c r="L106" s="336"/>
      <c r="M106" s="336"/>
      <c r="N106" s="336"/>
      <c r="O106" s="336"/>
      <c r="P106" s="64">
        <v>0</v>
      </c>
      <c r="Q106" s="577"/>
      <c r="R106" s="118"/>
      <c r="S106" s="62"/>
      <c r="T106" s="62"/>
      <c r="U106" s="62"/>
      <c r="V106" s="62"/>
      <c r="W106" s="62"/>
      <c r="X106" s="62"/>
      <c r="Y106" s="62"/>
      <c r="Z106" s="62"/>
      <c r="AA106" s="578" t="e">
        <f t="shared" si="8"/>
        <v>#DIV/0!</v>
      </c>
      <c r="AB106" s="578" t="e">
        <f t="shared" si="9"/>
        <v>#DIV/0!</v>
      </c>
      <c r="AC106" s="578" t="e">
        <f t="shared" si="10"/>
        <v>#DIV/0!</v>
      </c>
    </row>
    <row r="107" spans="1:29" ht="18.75" hidden="1">
      <c r="A107" s="29"/>
      <c r="B107" s="577"/>
      <c r="C107" s="116"/>
      <c r="D107" s="116"/>
      <c r="E107" s="116"/>
      <c r="F107" s="116"/>
      <c r="G107" s="116"/>
      <c r="H107" s="117"/>
      <c r="I107" s="577"/>
      <c r="J107" s="116"/>
      <c r="K107" s="336"/>
      <c r="L107" s="336"/>
      <c r="M107" s="336"/>
      <c r="N107" s="336"/>
      <c r="O107" s="336"/>
      <c r="P107" s="64">
        <v>0</v>
      </c>
      <c r="Q107" s="577"/>
      <c r="R107" s="118"/>
      <c r="S107" s="62"/>
      <c r="T107" s="62"/>
      <c r="U107" s="62"/>
      <c r="V107" s="62"/>
      <c r="W107" s="62"/>
      <c r="X107" s="62"/>
      <c r="Y107" s="62"/>
      <c r="Z107" s="62"/>
      <c r="AA107" s="578" t="e">
        <f t="shared" si="8"/>
        <v>#DIV/0!</v>
      </c>
      <c r="AB107" s="578" t="e">
        <f t="shared" si="9"/>
        <v>#DIV/0!</v>
      </c>
      <c r="AC107" s="578" t="e">
        <f t="shared" si="10"/>
        <v>#DIV/0!</v>
      </c>
    </row>
    <row r="108" spans="1:29" ht="18.75">
      <c r="A108" s="29"/>
      <c r="B108" s="599" t="s">
        <v>248</v>
      </c>
      <c r="C108" s="116"/>
      <c r="D108" s="116"/>
      <c r="E108" s="116"/>
      <c r="F108" s="116"/>
      <c r="G108" s="116"/>
      <c r="H108" s="117"/>
      <c r="I108" s="577"/>
      <c r="J108" s="577"/>
      <c r="K108" s="577"/>
      <c r="L108" s="577"/>
      <c r="M108" s="577"/>
      <c r="N108" s="577"/>
      <c r="O108" s="336"/>
      <c r="P108" s="64"/>
      <c r="Q108" s="577"/>
      <c r="R108" s="118"/>
      <c r="S108" s="62"/>
      <c r="T108" s="62"/>
      <c r="U108" s="62"/>
      <c r="V108" s="62"/>
      <c r="W108" s="62"/>
      <c r="X108" s="62"/>
      <c r="Y108" s="62"/>
      <c r="Z108" s="62"/>
      <c r="AA108" s="578"/>
      <c r="AB108" s="578"/>
      <c r="AC108" s="578"/>
    </row>
    <row r="109" spans="1:29" ht="18.75">
      <c r="A109" s="29">
        <v>43</v>
      </c>
      <c r="B109" s="577" t="s">
        <v>292</v>
      </c>
      <c r="C109" s="116">
        <v>3254245.64</v>
      </c>
      <c r="D109" s="116">
        <v>9003334.8300000001</v>
      </c>
      <c r="E109" s="116">
        <v>387419.9</v>
      </c>
      <c r="F109" s="116">
        <v>815206.24</v>
      </c>
      <c r="G109" s="116">
        <f>SUM(C109:F109)</f>
        <v>13460206.610000001</v>
      </c>
      <c r="H109" s="117">
        <v>492646</v>
      </c>
      <c r="I109" s="577" t="s">
        <v>176</v>
      </c>
      <c r="J109" s="116">
        <f>+G109/H109</f>
        <v>27.322269154727739</v>
      </c>
      <c r="K109" s="336">
        <v>5959564.8499999996</v>
      </c>
      <c r="L109" s="336">
        <v>30951986.460000001</v>
      </c>
      <c r="M109" s="336">
        <v>2113997.09</v>
      </c>
      <c r="N109" s="336">
        <v>11644632.92</v>
      </c>
      <c r="O109" s="336">
        <v>50670181.329999998</v>
      </c>
      <c r="P109" s="64">
        <v>393120</v>
      </c>
      <c r="Q109" s="577" t="s">
        <v>220</v>
      </c>
      <c r="R109" s="118">
        <f>O109/P109</f>
        <v>128.89240265059016</v>
      </c>
      <c r="S109" s="62">
        <v>8761655.4600000009</v>
      </c>
      <c r="T109" s="62">
        <v>41668196.659999996</v>
      </c>
      <c r="U109" s="62">
        <v>1226326.21</v>
      </c>
      <c r="V109" s="62">
        <v>12172828.85</v>
      </c>
      <c r="W109" s="62">
        <v>63829007.18</v>
      </c>
      <c r="X109" s="62">
        <v>424570</v>
      </c>
      <c r="Y109" s="62" t="s">
        <v>212</v>
      </c>
      <c r="Z109" s="62">
        <f>W109/X109</f>
        <v>150.33800593541702</v>
      </c>
      <c r="AA109" s="578">
        <f t="shared" si="8"/>
        <v>25.969565343175777</v>
      </c>
      <c r="AB109" s="578">
        <f t="shared" si="9"/>
        <v>8.0001017501017504</v>
      </c>
      <c r="AC109" s="578">
        <f>+(Z109-R109)/R109*100</f>
        <v>16.638376540286075</v>
      </c>
    </row>
    <row r="110" spans="1:29" ht="18.75">
      <c r="A110" s="29">
        <v>44</v>
      </c>
      <c r="B110" s="577" t="s">
        <v>293</v>
      </c>
      <c r="C110" s="116">
        <v>5943665.4699999997</v>
      </c>
      <c r="D110" s="116">
        <v>11441362.039999999</v>
      </c>
      <c r="E110" s="116">
        <v>823994.78</v>
      </c>
      <c r="F110" s="116">
        <v>2057946.67</v>
      </c>
      <c r="G110" s="116">
        <f t="shared" si="0"/>
        <v>20266968.960000001</v>
      </c>
      <c r="H110" s="117">
        <v>2797</v>
      </c>
      <c r="I110" s="577" t="s">
        <v>190</v>
      </c>
      <c r="J110" s="116">
        <f t="shared" ref="J110:J117" si="11">+G110/H110</f>
        <v>7245.9667357883445</v>
      </c>
      <c r="K110" s="336">
        <v>3673543.91</v>
      </c>
      <c r="L110" s="336">
        <v>6780967.4500000002</v>
      </c>
      <c r="M110" s="336">
        <v>413567.02</v>
      </c>
      <c r="N110" s="336">
        <v>4968734.18</v>
      </c>
      <c r="O110" s="336">
        <v>15836812.560000001</v>
      </c>
      <c r="P110" s="64">
        <v>2156</v>
      </c>
      <c r="Q110" s="577" t="s">
        <v>215</v>
      </c>
      <c r="R110" s="118">
        <f t="shared" ref="R110:R117" si="12">O110/P110</f>
        <v>7345.4603710575138</v>
      </c>
      <c r="S110" s="62">
        <v>1919505.25</v>
      </c>
      <c r="T110" s="62">
        <v>9128676.9499999993</v>
      </c>
      <c r="U110" s="62">
        <v>268663.78999999998</v>
      </c>
      <c r="V110" s="62">
        <v>5194113.99</v>
      </c>
      <c r="W110" s="62">
        <v>16510959.98</v>
      </c>
      <c r="X110" s="62">
        <v>1542</v>
      </c>
      <c r="Y110" s="62" t="s">
        <v>215</v>
      </c>
      <c r="Z110" s="62">
        <f t="shared" ref="Z110:Z117" si="13">W110/X110</f>
        <v>10707.496744487678</v>
      </c>
      <c r="AA110" s="578">
        <f t="shared" si="8"/>
        <v>4.2568377787253411</v>
      </c>
      <c r="AB110" s="578">
        <f t="shared" si="9"/>
        <v>-28.47866419294991</v>
      </c>
      <c r="AC110" s="578">
        <f t="shared" si="10"/>
        <v>45.770260863120519</v>
      </c>
    </row>
    <row r="111" spans="1:29" ht="18.75">
      <c r="A111" s="29">
        <v>45</v>
      </c>
      <c r="B111" s="577" t="s">
        <v>294</v>
      </c>
      <c r="C111" s="116">
        <v>900010.87</v>
      </c>
      <c r="D111" s="116">
        <v>3290770.42</v>
      </c>
      <c r="E111" s="116">
        <v>54762.74</v>
      </c>
      <c r="F111" s="116">
        <v>344630.76</v>
      </c>
      <c r="G111" s="116">
        <f t="shared" si="0"/>
        <v>4590174.79</v>
      </c>
      <c r="H111" s="117">
        <v>1410</v>
      </c>
      <c r="I111" s="577" t="s">
        <v>58</v>
      </c>
      <c r="J111" s="116">
        <f t="shared" si="11"/>
        <v>3255.4431134751771</v>
      </c>
      <c r="K111" s="336">
        <v>5751011.6500000004</v>
      </c>
      <c r="L111" s="336">
        <v>26804169.98</v>
      </c>
      <c r="M111" s="336">
        <v>760558.56</v>
      </c>
      <c r="N111" s="336">
        <v>6958070.0499999998</v>
      </c>
      <c r="O111" s="336">
        <v>40273810.229999997</v>
      </c>
      <c r="P111" s="64">
        <v>1433</v>
      </c>
      <c r="Q111" s="577" t="s">
        <v>217</v>
      </c>
      <c r="R111" s="118">
        <f t="shared" si="12"/>
        <v>28104.543077459872</v>
      </c>
      <c r="S111" s="62">
        <v>7587522.7699999996</v>
      </c>
      <c r="T111" s="62">
        <v>43084321.350000001</v>
      </c>
      <c r="U111" s="62">
        <v>1061988.58</v>
      </c>
      <c r="V111" s="62">
        <v>11073685.34</v>
      </c>
      <c r="W111" s="62">
        <v>62807518.040000007</v>
      </c>
      <c r="X111" s="62">
        <v>5644</v>
      </c>
      <c r="Y111" s="62" t="s">
        <v>217</v>
      </c>
      <c r="Z111" s="62">
        <f t="shared" si="13"/>
        <v>11128.1924238129</v>
      </c>
      <c r="AA111" s="578">
        <f t="shared" si="8"/>
        <v>55.951268780659426</v>
      </c>
      <c r="AB111" s="578">
        <f t="shared" si="9"/>
        <v>293.85903698534543</v>
      </c>
      <c r="AC111" s="578">
        <f t="shared" si="10"/>
        <v>-60.404293380105436</v>
      </c>
    </row>
    <row r="112" spans="1:29" ht="18.75">
      <c r="A112" s="29">
        <v>46</v>
      </c>
      <c r="B112" s="577" t="s">
        <v>295</v>
      </c>
      <c r="C112" s="116">
        <v>1100013.28</v>
      </c>
      <c r="D112" s="116">
        <v>4022052.73</v>
      </c>
      <c r="E112" s="116">
        <v>66932.23</v>
      </c>
      <c r="F112" s="116">
        <v>421215.37</v>
      </c>
      <c r="G112" s="116">
        <f t="shared" si="0"/>
        <v>5610213.6100000003</v>
      </c>
      <c r="H112" s="117">
        <v>74132</v>
      </c>
      <c r="I112" s="577" t="s">
        <v>296</v>
      </c>
      <c r="J112" s="116">
        <f>+G112/H112</f>
        <v>75.678702989262405</v>
      </c>
      <c r="K112" s="336">
        <v>190505.76</v>
      </c>
      <c r="L112" s="336">
        <v>288578.09999999998</v>
      </c>
      <c r="M112" s="336">
        <v>29914.79</v>
      </c>
      <c r="N112" s="336">
        <v>254656.31</v>
      </c>
      <c r="O112" s="336">
        <v>763654.97</v>
      </c>
      <c r="P112" s="64">
        <v>28368</v>
      </c>
      <c r="Q112" s="577" t="s">
        <v>219</v>
      </c>
      <c r="R112" s="118">
        <f>O112/P112</f>
        <v>26.919591441060348</v>
      </c>
      <c r="S112" s="62">
        <v>1698813.35</v>
      </c>
      <c r="T112" s="62">
        <v>1079122.5999999996</v>
      </c>
      <c r="U112" s="62">
        <v>237774.62</v>
      </c>
      <c r="V112" s="62">
        <v>1736111.0700000003</v>
      </c>
      <c r="W112" s="62">
        <v>4751821.6399999997</v>
      </c>
      <c r="X112" s="62">
        <v>20493</v>
      </c>
      <c r="Y112" s="62" t="s">
        <v>219</v>
      </c>
      <c r="Z112" s="62">
        <f>W112/X112</f>
        <v>231.87535451129654</v>
      </c>
      <c r="AA112" s="578">
        <f t="shared" si="8"/>
        <v>522.24719626980232</v>
      </c>
      <c r="AB112" s="578">
        <f t="shared" si="9"/>
        <v>-27.76015228426396</v>
      </c>
      <c r="AC112" s="578">
        <f>+(Z112-R112)/R112*100</f>
        <v>761.36282944331003</v>
      </c>
    </row>
    <row r="113" spans="1:29" ht="18.75">
      <c r="A113" s="29">
        <v>47</v>
      </c>
      <c r="B113" s="577" t="s">
        <v>297</v>
      </c>
      <c r="C113" s="116">
        <v>6346113.8499999996</v>
      </c>
      <c r="D113" s="116">
        <v>31183781.02</v>
      </c>
      <c r="E113" s="116">
        <v>2810717.36</v>
      </c>
      <c r="F113" s="116">
        <v>4333934.5999999996</v>
      </c>
      <c r="G113" s="116">
        <f t="shared" si="0"/>
        <v>44674546.829999998</v>
      </c>
      <c r="H113" s="117">
        <v>21861</v>
      </c>
      <c r="I113" s="577" t="s">
        <v>298</v>
      </c>
      <c r="J113" s="116">
        <f t="shared" si="11"/>
        <v>2043.5728845889939</v>
      </c>
      <c r="K113" s="600">
        <v>3771296.25</v>
      </c>
      <c r="L113" s="600">
        <v>5712758.9699999997</v>
      </c>
      <c r="M113" s="600">
        <v>592200.16</v>
      </c>
      <c r="N113" s="600">
        <v>5041235.2300000004</v>
      </c>
      <c r="O113" s="336">
        <v>15117490.609999999</v>
      </c>
      <c r="P113" s="64">
        <v>13524</v>
      </c>
      <c r="Q113" s="577" t="s">
        <v>220</v>
      </c>
      <c r="R113" s="118">
        <f>O113/P113</f>
        <v>1117.8268714877254</v>
      </c>
      <c r="S113" s="62">
        <v>1020248.44</v>
      </c>
      <c r="T113" s="62">
        <v>4852041.13</v>
      </c>
      <c r="U113" s="62">
        <v>142799.20000000001</v>
      </c>
      <c r="V113" s="62">
        <v>1695658.72</v>
      </c>
      <c r="W113" s="62">
        <v>7710747.4800000004</v>
      </c>
      <c r="X113" s="62">
        <v>15248</v>
      </c>
      <c r="Y113" s="62" t="s">
        <v>220</v>
      </c>
      <c r="Z113" s="62">
        <f t="shared" si="13"/>
        <v>505.68910545645332</v>
      </c>
      <c r="AA113" s="578">
        <f t="shared" si="8"/>
        <v>-48.994527736637366</v>
      </c>
      <c r="AB113" s="578">
        <f t="shared" si="9"/>
        <v>12.747707778763678</v>
      </c>
      <c r="AC113" s="578">
        <f t="shared" si="10"/>
        <v>-54.76141088078986</v>
      </c>
    </row>
    <row r="114" spans="1:29" ht="18.75">
      <c r="A114" s="29">
        <v>48</v>
      </c>
      <c r="B114" s="577" t="s">
        <v>299</v>
      </c>
      <c r="C114" s="116">
        <v>392100.83</v>
      </c>
      <c r="D114" s="116">
        <v>970105.7</v>
      </c>
      <c r="E114" s="116">
        <v>48127.49</v>
      </c>
      <c r="F114" s="116">
        <v>126676.35</v>
      </c>
      <c r="G114" s="116">
        <f t="shared" si="0"/>
        <v>1537010.37</v>
      </c>
      <c r="H114" s="117">
        <v>1568</v>
      </c>
      <c r="I114" s="577" t="s">
        <v>190</v>
      </c>
      <c r="J114" s="116">
        <f t="shared" si="11"/>
        <v>980.23620535714292</v>
      </c>
      <c r="K114" s="600">
        <v>6149438.3600000003</v>
      </c>
      <c r="L114" s="600">
        <v>38188756.490000002</v>
      </c>
      <c r="M114" s="600">
        <v>690461.81</v>
      </c>
      <c r="N114" s="600">
        <v>8159119.1900000004</v>
      </c>
      <c r="O114" s="336">
        <v>53187775.840000004</v>
      </c>
      <c r="P114" s="64">
        <v>4241</v>
      </c>
      <c r="Q114" s="577" t="s">
        <v>220</v>
      </c>
      <c r="R114" s="118">
        <f t="shared" si="12"/>
        <v>12541.328894128745</v>
      </c>
      <c r="S114" s="62">
        <v>5552893.7400000002</v>
      </c>
      <c r="T114" s="62">
        <v>26408145.059999999</v>
      </c>
      <c r="U114" s="62">
        <v>777211.47</v>
      </c>
      <c r="V114" s="62">
        <v>5462333.1500000004</v>
      </c>
      <c r="W114" s="62">
        <v>38200583.419999994</v>
      </c>
      <c r="X114" s="62">
        <v>4716</v>
      </c>
      <c r="Y114" s="62" t="s">
        <v>220</v>
      </c>
      <c r="Z114" s="62">
        <f t="shared" si="13"/>
        <v>8100.2085284139093</v>
      </c>
      <c r="AA114" s="578">
        <f t="shared" si="8"/>
        <v>-28.177888966601333</v>
      </c>
      <c r="AB114" s="578">
        <f t="shared" si="9"/>
        <v>11.200188634755953</v>
      </c>
      <c r="AC114" s="578">
        <f t="shared" si="10"/>
        <v>-35.411880217844832</v>
      </c>
    </row>
    <row r="115" spans="1:29" ht="18.75">
      <c r="A115" s="29">
        <v>49</v>
      </c>
      <c r="B115" s="577" t="s">
        <v>300</v>
      </c>
      <c r="C115" s="116">
        <v>2806496.63</v>
      </c>
      <c r="D115" s="116">
        <v>13380848.25</v>
      </c>
      <c r="E115" s="116">
        <v>248559.95</v>
      </c>
      <c r="F115" s="116">
        <v>1331222.9099999999</v>
      </c>
      <c r="G115" s="116">
        <f t="shared" si="0"/>
        <v>17767127.739999998</v>
      </c>
      <c r="H115" s="117">
        <v>84665</v>
      </c>
      <c r="I115" s="577" t="s">
        <v>190</v>
      </c>
      <c r="J115" s="116">
        <f t="shared" si="11"/>
        <v>209.85209637984997</v>
      </c>
      <c r="K115" s="336">
        <v>2510984.54</v>
      </c>
      <c r="L115" s="336">
        <v>8605292.2899999991</v>
      </c>
      <c r="M115" s="336">
        <v>380436.63</v>
      </c>
      <c r="N115" s="336">
        <v>6697410.3600000003</v>
      </c>
      <c r="O115" s="336">
        <v>18194123.829999998</v>
      </c>
      <c r="P115" s="64">
        <v>68560</v>
      </c>
      <c r="Q115" s="577" t="s">
        <v>220</v>
      </c>
      <c r="R115" s="118">
        <f t="shared" si="12"/>
        <v>265.37520172112016</v>
      </c>
      <c r="S115" s="62">
        <v>2435921.4</v>
      </c>
      <c r="T115" s="62">
        <v>11584620.33</v>
      </c>
      <c r="U115" s="62">
        <v>340944.04</v>
      </c>
      <c r="V115" s="62">
        <v>7001202.2400000002</v>
      </c>
      <c r="W115" s="62">
        <v>21362688.009999998</v>
      </c>
      <c r="X115" s="62">
        <v>67534</v>
      </c>
      <c r="Y115" s="62" t="s">
        <v>176</v>
      </c>
      <c r="Z115" s="62">
        <f t="shared" si="13"/>
        <v>316.32493277460242</v>
      </c>
      <c r="AA115" s="578">
        <f t="shared" si="8"/>
        <v>17.415316118577831</v>
      </c>
      <c r="AB115" s="578">
        <f t="shared" si="9"/>
        <v>-1.4964994165694281</v>
      </c>
      <c r="AC115" s="578">
        <f t="shared" si="10"/>
        <v>19.199130409715057</v>
      </c>
    </row>
    <row r="116" spans="1:29" ht="18.75">
      <c r="A116" s="29">
        <v>50</v>
      </c>
      <c r="B116" s="577" t="s">
        <v>435</v>
      </c>
      <c r="C116" s="116">
        <v>171869.14</v>
      </c>
      <c r="D116" s="116">
        <v>9840165.3300000001</v>
      </c>
      <c r="E116" s="116">
        <v>12000</v>
      </c>
      <c r="F116" s="116">
        <v>879026.34</v>
      </c>
      <c r="G116" s="116">
        <f t="shared" si="0"/>
        <v>10903060.810000001</v>
      </c>
      <c r="H116" s="117">
        <v>228769</v>
      </c>
      <c r="I116" s="577" t="s">
        <v>301</v>
      </c>
      <c r="J116" s="116">
        <f t="shared" si="11"/>
        <v>47.659695194716072</v>
      </c>
      <c r="K116" s="336">
        <v>3694297.02</v>
      </c>
      <c r="L116" s="336">
        <v>12673556.210000001</v>
      </c>
      <c r="M116" s="336">
        <v>237400.76</v>
      </c>
      <c r="N116" s="336">
        <v>5018360.7300000004</v>
      </c>
      <c r="O116" s="336">
        <v>21623614.719999999</v>
      </c>
      <c r="P116" s="64">
        <v>217730</v>
      </c>
      <c r="Q116" s="577" t="s">
        <v>220</v>
      </c>
      <c r="R116" s="118">
        <f t="shared" si="12"/>
        <v>99.313896661002147</v>
      </c>
      <c r="S116" s="62">
        <v>6111967</v>
      </c>
      <c r="T116" s="62">
        <v>29066954.769999996</v>
      </c>
      <c r="U116" s="62">
        <v>855462.23</v>
      </c>
      <c r="V116" s="62">
        <v>1885317.49</v>
      </c>
      <c r="W116" s="62">
        <v>37919701.490000002</v>
      </c>
      <c r="X116" s="62">
        <v>211183</v>
      </c>
      <c r="Y116" s="62" t="s">
        <v>221</v>
      </c>
      <c r="Z116" s="62">
        <f t="shared" si="13"/>
        <v>179.55849424432839</v>
      </c>
      <c r="AA116" s="578">
        <f t="shared" si="8"/>
        <v>75.362454339919012</v>
      </c>
      <c r="AB116" s="578">
        <f t="shared" si="9"/>
        <v>-3.0069351949662426</v>
      </c>
      <c r="AC116" s="578">
        <f t="shared" si="10"/>
        <v>80.798961959203936</v>
      </c>
    </row>
    <row r="117" spans="1:29" ht="18.75">
      <c r="A117" s="29">
        <v>51</v>
      </c>
      <c r="B117" s="601" t="s">
        <v>302</v>
      </c>
      <c r="C117" s="120">
        <v>44353.33</v>
      </c>
      <c r="D117" s="120">
        <v>4281123.37</v>
      </c>
      <c r="E117" s="120"/>
      <c r="F117" s="120">
        <v>3825986.47</v>
      </c>
      <c r="G117" s="120">
        <f t="shared" si="0"/>
        <v>8151463.1699999999</v>
      </c>
      <c r="H117" s="602">
        <v>2787</v>
      </c>
      <c r="I117" s="601" t="s">
        <v>190</v>
      </c>
      <c r="J117" s="120">
        <f t="shared" si="11"/>
        <v>2924.8163509149622</v>
      </c>
      <c r="K117" s="603">
        <v>797892.39</v>
      </c>
      <c r="L117" s="603">
        <v>6623474.4299999997</v>
      </c>
      <c r="M117" s="603">
        <v>484561.82</v>
      </c>
      <c r="N117" s="603">
        <v>491788.44</v>
      </c>
      <c r="O117" s="603">
        <v>8397717.0800000001</v>
      </c>
      <c r="P117" s="65">
        <v>1059</v>
      </c>
      <c r="Q117" s="601" t="s">
        <v>222</v>
      </c>
      <c r="R117" s="121">
        <f t="shared" si="12"/>
        <v>7929.8555996222849</v>
      </c>
      <c r="S117" s="62">
        <v>3587534.94</v>
      </c>
      <c r="T117" s="62">
        <v>17061400.350000001</v>
      </c>
      <c r="U117" s="62">
        <v>502129.78</v>
      </c>
      <c r="V117" s="62">
        <v>5245991.58</v>
      </c>
      <c r="W117" s="62">
        <v>26397056.650000006</v>
      </c>
      <c r="X117" s="62">
        <v>980</v>
      </c>
      <c r="Y117" s="62" t="s">
        <v>222</v>
      </c>
      <c r="Z117" s="62">
        <f t="shared" si="13"/>
        <v>26935.772091836741</v>
      </c>
      <c r="AA117" s="578">
        <f t="shared" si="8"/>
        <v>214.33610347349315</v>
      </c>
      <c r="AB117" s="578">
        <f t="shared" si="9"/>
        <v>-7.4598677998111427</v>
      </c>
      <c r="AC117" s="578">
        <f t="shared" si="10"/>
        <v>239.6754424269686</v>
      </c>
    </row>
    <row r="118" spans="1:29">
      <c r="B118" s="583"/>
      <c r="C118" s="70"/>
      <c r="D118" s="69"/>
      <c r="E118" s="70"/>
      <c r="F118" s="69"/>
      <c r="G118" s="70"/>
      <c r="H118" s="33"/>
      <c r="I118" s="41"/>
      <c r="J118" s="46"/>
      <c r="K118" s="29"/>
      <c r="L118" s="66"/>
      <c r="M118" s="29"/>
      <c r="N118" s="66"/>
      <c r="O118" s="37"/>
      <c r="P118" s="390"/>
      <c r="Q118" s="367"/>
      <c r="R118" s="584"/>
      <c r="S118" s="585"/>
      <c r="T118" s="586"/>
      <c r="U118" s="586"/>
      <c r="V118" s="586"/>
      <c r="W118" s="586"/>
      <c r="X118" s="587"/>
      <c r="Y118" s="333"/>
      <c r="Z118" s="586"/>
      <c r="AA118" s="588"/>
      <c r="AB118" s="588"/>
      <c r="AC118" s="588"/>
    </row>
    <row r="119" spans="1:29" ht="30" customHeight="1" thickBot="1">
      <c r="B119" s="589" t="s">
        <v>6</v>
      </c>
      <c r="C119" s="122">
        <f>SUM(C11:C117)</f>
        <v>182447263.44</v>
      </c>
      <c r="D119" s="122">
        <f>SUM(D11:D117)</f>
        <v>756892024.42000008</v>
      </c>
      <c r="E119" s="122">
        <f>SUM(E11:E117)</f>
        <v>23709671.139999989</v>
      </c>
      <c r="F119" s="122">
        <f>SUM(F11:F117)</f>
        <v>76376086.209999979</v>
      </c>
      <c r="G119" s="122">
        <f>SUM(G11:G117)</f>
        <v>1039425045.21</v>
      </c>
      <c r="H119" s="590"/>
      <c r="I119" s="590"/>
      <c r="J119" s="590"/>
      <c r="K119" s="591">
        <f>SUM(K11:K117)</f>
        <v>311721354.16999996</v>
      </c>
      <c r="L119" s="591">
        <f>SUM(L11:L117)</f>
        <v>1082936303.4600003</v>
      </c>
      <c r="M119" s="591">
        <f>SUM(M11:M117)</f>
        <v>45399510.449999996</v>
      </c>
      <c r="N119" s="591">
        <f>SUM(N11:N117)</f>
        <v>168058407.52000001</v>
      </c>
      <c r="O119" s="591">
        <f>SUM(O11:O117)</f>
        <v>1608115575.5799997</v>
      </c>
      <c r="P119" s="391"/>
      <c r="Q119" s="3"/>
      <c r="R119" s="3"/>
      <c r="S119" s="592">
        <f>SUM(S11:S117)</f>
        <v>306549461.22000003</v>
      </c>
      <c r="T119" s="593">
        <f>SUM(T11:T117)</f>
        <v>1457870980.8299994</v>
      </c>
      <c r="U119" s="593">
        <f>SUM(U11:U117)</f>
        <v>42906233.809999987</v>
      </c>
      <c r="V119" s="593">
        <f>SUM(V11:V117)</f>
        <v>175681470.11000004</v>
      </c>
      <c r="W119" s="594">
        <f>SUM(W11:W117)</f>
        <v>1983008146.0400007</v>
      </c>
      <c r="X119" s="595"/>
      <c r="Y119" s="3"/>
      <c r="Z119" s="3"/>
      <c r="AA119" s="3"/>
      <c r="AB119" s="3"/>
      <c r="AC119" s="3"/>
    </row>
    <row r="120" spans="1:29" ht="21.75" thickTop="1"/>
    <row r="122" spans="1:29">
      <c r="B122" s="397" t="s">
        <v>354</v>
      </c>
      <c r="C122" s="596"/>
      <c r="D122" s="596"/>
      <c r="E122" s="596"/>
      <c r="F122" s="596"/>
      <c r="G122" s="597"/>
      <c r="H122" s="398"/>
    </row>
    <row r="123" spans="1:29">
      <c r="B123" s="397" t="s">
        <v>355</v>
      </c>
      <c r="C123" s="596"/>
      <c r="D123" s="596"/>
      <c r="E123" s="596"/>
      <c r="F123" s="596"/>
      <c r="G123" s="597"/>
      <c r="H123" s="398"/>
    </row>
    <row r="124" spans="1:29">
      <c r="B124" s="397" t="s">
        <v>247</v>
      </c>
      <c r="C124" s="596"/>
      <c r="D124" s="596"/>
      <c r="E124" s="596"/>
      <c r="F124" s="596"/>
      <c r="G124" s="597"/>
      <c r="H124" s="398"/>
    </row>
    <row r="125" spans="1:29">
      <c r="B125" s="598" t="s">
        <v>426</v>
      </c>
      <c r="C125" s="596"/>
      <c r="D125" s="596"/>
      <c r="E125" s="596"/>
      <c r="F125" s="596"/>
      <c r="G125" s="597"/>
      <c r="H125" s="398"/>
    </row>
    <row r="126" spans="1:29">
      <c r="B126" s="399" t="s">
        <v>425</v>
      </c>
      <c r="C126" s="596"/>
      <c r="D126" s="596"/>
      <c r="E126" s="596"/>
      <c r="F126" s="596"/>
      <c r="G126" s="597"/>
      <c r="H126" s="398"/>
    </row>
    <row r="127" spans="1:29">
      <c r="B127" s="598" t="s">
        <v>248</v>
      </c>
      <c r="C127" s="596"/>
      <c r="D127" s="596"/>
      <c r="E127" s="596"/>
      <c r="F127" s="596"/>
      <c r="G127" s="597"/>
      <c r="H127" s="398"/>
    </row>
    <row r="128" spans="1:29">
      <c r="B128" s="598" t="s">
        <v>424</v>
      </c>
      <c r="C128" s="596"/>
      <c r="D128" s="596"/>
      <c r="E128" s="596"/>
      <c r="F128" s="596"/>
      <c r="G128" s="597"/>
      <c r="H128" s="398"/>
    </row>
    <row r="129" spans="2:8">
      <c r="B129" s="399" t="s">
        <v>436</v>
      </c>
      <c r="C129" s="596"/>
      <c r="D129" s="596"/>
      <c r="E129" s="596"/>
      <c r="F129" s="596"/>
      <c r="G129" s="597"/>
      <c r="H129" s="398"/>
    </row>
  </sheetData>
  <printOptions horizontalCentered="1"/>
  <pageMargins left="0.70866141732283472" right="0.51181102362204722" top="0.74803149606299213" bottom="0.55118110236220474" header="0.31496062992125984" footer="0.31496062992125984"/>
  <pageSetup paperSize="9" scale="3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1723-C149-4E14-9666-330CBD28FCDE}">
  <sheetPr>
    <pageSetUpPr fitToPage="1"/>
  </sheetPr>
  <dimension ref="B2:U49"/>
  <sheetViews>
    <sheetView topLeftCell="H7" zoomScale="90" zoomScaleNormal="90" workbookViewId="0">
      <selection activeCell="B3" sqref="B3"/>
    </sheetView>
  </sheetViews>
  <sheetFormatPr defaultRowHeight="13.5"/>
  <cols>
    <col min="1" max="1" width="4.42578125" style="115" customWidth="1"/>
    <col min="2" max="2" width="71.5703125" style="115" customWidth="1"/>
    <col min="3" max="3" width="18" style="115" customWidth="1"/>
    <col min="4" max="4" width="20.140625" style="115" customWidth="1"/>
    <col min="5" max="5" width="18.28515625" style="115" customWidth="1"/>
    <col min="6" max="6" width="18.85546875" style="115" customWidth="1"/>
    <col min="7" max="7" width="21.7109375" style="115" customWidth="1"/>
    <col min="8" max="8" width="13.140625" style="115" customWidth="1"/>
    <col min="9" max="9" width="10" style="115" customWidth="1"/>
    <col min="10" max="10" width="19.140625" style="115" customWidth="1"/>
    <col min="11" max="11" width="16.140625" style="115" customWidth="1"/>
    <col min="12" max="12" width="16.28515625" style="115" customWidth="1"/>
    <col min="13" max="13" width="15.28515625" style="115" customWidth="1"/>
    <col min="14" max="14" width="15.85546875" style="115" customWidth="1"/>
    <col min="15" max="15" width="17" style="115" customWidth="1"/>
    <col min="16" max="16" width="10.140625" style="115" customWidth="1"/>
    <col min="17" max="17" width="9.85546875" style="115" customWidth="1"/>
    <col min="18" max="18" width="15.7109375" style="115" customWidth="1"/>
    <col min="19" max="19" width="11.7109375" style="115" customWidth="1"/>
    <col min="20" max="20" width="11.5703125" style="115" customWidth="1"/>
    <col min="21" max="21" width="14" style="115" customWidth="1"/>
    <col min="22" max="256" width="9.140625" style="115"/>
    <col min="257" max="257" width="4.42578125" style="115" customWidth="1"/>
    <col min="258" max="258" width="71.5703125" style="115" customWidth="1"/>
    <col min="259" max="259" width="18" style="115" customWidth="1"/>
    <col min="260" max="260" width="20.140625" style="115" customWidth="1"/>
    <col min="261" max="261" width="18.28515625" style="115" customWidth="1"/>
    <col min="262" max="262" width="18.85546875" style="115" customWidth="1"/>
    <col min="263" max="263" width="21.7109375" style="115" customWidth="1"/>
    <col min="264" max="264" width="13.140625" style="115" customWidth="1"/>
    <col min="265" max="265" width="10" style="115" customWidth="1"/>
    <col min="266" max="266" width="19.140625" style="115" customWidth="1"/>
    <col min="267" max="267" width="16.140625" style="115" customWidth="1"/>
    <col min="268" max="268" width="16.28515625" style="115" customWidth="1"/>
    <col min="269" max="269" width="15.28515625" style="115" customWidth="1"/>
    <col min="270" max="270" width="15.85546875" style="115" customWidth="1"/>
    <col min="271" max="271" width="17" style="115" customWidth="1"/>
    <col min="272" max="272" width="10.140625" style="115" customWidth="1"/>
    <col min="273" max="273" width="9.85546875" style="115" customWidth="1"/>
    <col min="274" max="274" width="15.7109375" style="115" customWidth="1"/>
    <col min="275" max="275" width="11.7109375" style="115" customWidth="1"/>
    <col min="276" max="276" width="11.5703125" style="115" customWidth="1"/>
    <col min="277" max="277" width="14" style="115" customWidth="1"/>
    <col min="278" max="512" width="9.140625" style="115"/>
    <col min="513" max="513" width="4.42578125" style="115" customWidth="1"/>
    <col min="514" max="514" width="71.5703125" style="115" customWidth="1"/>
    <col min="515" max="515" width="18" style="115" customWidth="1"/>
    <col min="516" max="516" width="20.140625" style="115" customWidth="1"/>
    <col min="517" max="517" width="18.28515625" style="115" customWidth="1"/>
    <col min="518" max="518" width="18.85546875" style="115" customWidth="1"/>
    <col min="519" max="519" width="21.7109375" style="115" customWidth="1"/>
    <col min="520" max="520" width="13.140625" style="115" customWidth="1"/>
    <col min="521" max="521" width="10" style="115" customWidth="1"/>
    <col min="522" max="522" width="19.140625" style="115" customWidth="1"/>
    <col min="523" max="523" width="16.140625" style="115" customWidth="1"/>
    <col min="524" max="524" width="16.28515625" style="115" customWidth="1"/>
    <col min="525" max="525" width="15.28515625" style="115" customWidth="1"/>
    <col min="526" max="526" width="15.85546875" style="115" customWidth="1"/>
    <col min="527" max="527" width="17" style="115" customWidth="1"/>
    <col min="528" max="528" width="10.140625" style="115" customWidth="1"/>
    <col min="529" max="529" width="9.85546875" style="115" customWidth="1"/>
    <col min="530" max="530" width="15.7109375" style="115" customWidth="1"/>
    <col min="531" max="531" width="11.7109375" style="115" customWidth="1"/>
    <col min="532" max="532" width="11.5703125" style="115" customWidth="1"/>
    <col min="533" max="533" width="14" style="115" customWidth="1"/>
    <col min="534" max="768" width="9.140625" style="115"/>
    <col min="769" max="769" width="4.42578125" style="115" customWidth="1"/>
    <col min="770" max="770" width="71.5703125" style="115" customWidth="1"/>
    <col min="771" max="771" width="18" style="115" customWidth="1"/>
    <col min="772" max="772" width="20.140625" style="115" customWidth="1"/>
    <col min="773" max="773" width="18.28515625" style="115" customWidth="1"/>
    <col min="774" max="774" width="18.85546875" style="115" customWidth="1"/>
    <col min="775" max="775" width="21.7109375" style="115" customWidth="1"/>
    <col min="776" max="776" width="13.140625" style="115" customWidth="1"/>
    <col min="777" max="777" width="10" style="115" customWidth="1"/>
    <col min="778" max="778" width="19.140625" style="115" customWidth="1"/>
    <col min="779" max="779" width="16.140625" style="115" customWidth="1"/>
    <col min="780" max="780" width="16.28515625" style="115" customWidth="1"/>
    <col min="781" max="781" width="15.28515625" style="115" customWidth="1"/>
    <col min="782" max="782" width="15.85546875" style="115" customWidth="1"/>
    <col min="783" max="783" width="17" style="115" customWidth="1"/>
    <col min="784" max="784" width="10.140625" style="115" customWidth="1"/>
    <col min="785" max="785" width="9.85546875" style="115" customWidth="1"/>
    <col min="786" max="786" width="15.7109375" style="115" customWidth="1"/>
    <col min="787" max="787" width="11.7109375" style="115" customWidth="1"/>
    <col min="788" max="788" width="11.5703125" style="115" customWidth="1"/>
    <col min="789" max="789" width="14" style="115" customWidth="1"/>
    <col min="790" max="1024" width="9.140625" style="115"/>
    <col min="1025" max="1025" width="4.42578125" style="115" customWidth="1"/>
    <col min="1026" max="1026" width="71.5703125" style="115" customWidth="1"/>
    <col min="1027" max="1027" width="18" style="115" customWidth="1"/>
    <col min="1028" max="1028" width="20.140625" style="115" customWidth="1"/>
    <col min="1029" max="1029" width="18.28515625" style="115" customWidth="1"/>
    <col min="1030" max="1030" width="18.85546875" style="115" customWidth="1"/>
    <col min="1031" max="1031" width="21.7109375" style="115" customWidth="1"/>
    <col min="1032" max="1032" width="13.140625" style="115" customWidth="1"/>
    <col min="1033" max="1033" width="10" style="115" customWidth="1"/>
    <col min="1034" max="1034" width="19.140625" style="115" customWidth="1"/>
    <col min="1035" max="1035" width="16.140625" style="115" customWidth="1"/>
    <col min="1036" max="1036" width="16.28515625" style="115" customWidth="1"/>
    <col min="1037" max="1037" width="15.28515625" style="115" customWidth="1"/>
    <col min="1038" max="1038" width="15.85546875" style="115" customWidth="1"/>
    <col min="1039" max="1039" width="17" style="115" customWidth="1"/>
    <col min="1040" max="1040" width="10.140625" style="115" customWidth="1"/>
    <col min="1041" max="1041" width="9.85546875" style="115" customWidth="1"/>
    <col min="1042" max="1042" width="15.7109375" style="115" customWidth="1"/>
    <col min="1043" max="1043" width="11.7109375" style="115" customWidth="1"/>
    <col min="1044" max="1044" width="11.5703125" style="115" customWidth="1"/>
    <col min="1045" max="1045" width="14" style="115" customWidth="1"/>
    <col min="1046" max="1280" width="9.140625" style="115"/>
    <col min="1281" max="1281" width="4.42578125" style="115" customWidth="1"/>
    <col min="1282" max="1282" width="71.5703125" style="115" customWidth="1"/>
    <col min="1283" max="1283" width="18" style="115" customWidth="1"/>
    <col min="1284" max="1284" width="20.140625" style="115" customWidth="1"/>
    <col min="1285" max="1285" width="18.28515625" style="115" customWidth="1"/>
    <col min="1286" max="1286" width="18.85546875" style="115" customWidth="1"/>
    <col min="1287" max="1287" width="21.7109375" style="115" customWidth="1"/>
    <col min="1288" max="1288" width="13.140625" style="115" customWidth="1"/>
    <col min="1289" max="1289" width="10" style="115" customWidth="1"/>
    <col min="1290" max="1290" width="19.140625" style="115" customWidth="1"/>
    <col min="1291" max="1291" width="16.140625" style="115" customWidth="1"/>
    <col min="1292" max="1292" width="16.28515625" style="115" customWidth="1"/>
    <col min="1293" max="1293" width="15.28515625" style="115" customWidth="1"/>
    <col min="1294" max="1294" width="15.85546875" style="115" customWidth="1"/>
    <col min="1295" max="1295" width="17" style="115" customWidth="1"/>
    <col min="1296" max="1296" width="10.140625" style="115" customWidth="1"/>
    <col min="1297" max="1297" width="9.85546875" style="115" customWidth="1"/>
    <col min="1298" max="1298" width="15.7109375" style="115" customWidth="1"/>
    <col min="1299" max="1299" width="11.7109375" style="115" customWidth="1"/>
    <col min="1300" max="1300" width="11.5703125" style="115" customWidth="1"/>
    <col min="1301" max="1301" width="14" style="115" customWidth="1"/>
    <col min="1302" max="1536" width="9.140625" style="115"/>
    <col min="1537" max="1537" width="4.42578125" style="115" customWidth="1"/>
    <col min="1538" max="1538" width="71.5703125" style="115" customWidth="1"/>
    <col min="1539" max="1539" width="18" style="115" customWidth="1"/>
    <col min="1540" max="1540" width="20.140625" style="115" customWidth="1"/>
    <col min="1541" max="1541" width="18.28515625" style="115" customWidth="1"/>
    <col min="1542" max="1542" width="18.85546875" style="115" customWidth="1"/>
    <col min="1543" max="1543" width="21.7109375" style="115" customWidth="1"/>
    <col min="1544" max="1544" width="13.140625" style="115" customWidth="1"/>
    <col min="1545" max="1545" width="10" style="115" customWidth="1"/>
    <col min="1546" max="1546" width="19.140625" style="115" customWidth="1"/>
    <col min="1547" max="1547" width="16.140625" style="115" customWidth="1"/>
    <col min="1548" max="1548" width="16.28515625" style="115" customWidth="1"/>
    <col min="1549" max="1549" width="15.28515625" style="115" customWidth="1"/>
    <col min="1550" max="1550" width="15.85546875" style="115" customWidth="1"/>
    <col min="1551" max="1551" width="17" style="115" customWidth="1"/>
    <col min="1552" max="1552" width="10.140625" style="115" customWidth="1"/>
    <col min="1553" max="1553" width="9.85546875" style="115" customWidth="1"/>
    <col min="1554" max="1554" width="15.7109375" style="115" customWidth="1"/>
    <col min="1555" max="1555" width="11.7109375" style="115" customWidth="1"/>
    <col min="1556" max="1556" width="11.5703125" style="115" customWidth="1"/>
    <col min="1557" max="1557" width="14" style="115" customWidth="1"/>
    <col min="1558" max="1792" width="9.140625" style="115"/>
    <col min="1793" max="1793" width="4.42578125" style="115" customWidth="1"/>
    <col min="1794" max="1794" width="71.5703125" style="115" customWidth="1"/>
    <col min="1795" max="1795" width="18" style="115" customWidth="1"/>
    <col min="1796" max="1796" width="20.140625" style="115" customWidth="1"/>
    <col min="1797" max="1797" width="18.28515625" style="115" customWidth="1"/>
    <col min="1798" max="1798" width="18.85546875" style="115" customWidth="1"/>
    <col min="1799" max="1799" width="21.7109375" style="115" customWidth="1"/>
    <col min="1800" max="1800" width="13.140625" style="115" customWidth="1"/>
    <col min="1801" max="1801" width="10" style="115" customWidth="1"/>
    <col min="1802" max="1802" width="19.140625" style="115" customWidth="1"/>
    <col min="1803" max="1803" width="16.140625" style="115" customWidth="1"/>
    <col min="1804" max="1804" width="16.28515625" style="115" customWidth="1"/>
    <col min="1805" max="1805" width="15.28515625" style="115" customWidth="1"/>
    <col min="1806" max="1806" width="15.85546875" style="115" customWidth="1"/>
    <col min="1807" max="1807" width="17" style="115" customWidth="1"/>
    <col min="1808" max="1808" width="10.140625" style="115" customWidth="1"/>
    <col min="1809" max="1809" width="9.85546875" style="115" customWidth="1"/>
    <col min="1810" max="1810" width="15.7109375" style="115" customWidth="1"/>
    <col min="1811" max="1811" width="11.7109375" style="115" customWidth="1"/>
    <col min="1812" max="1812" width="11.5703125" style="115" customWidth="1"/>
    <col min="1813" max="1813" width="14" style="115" customWidth="1"/>
    <col min="1814" max="2048" width="9.140625" style="115"/>
    <col min="2049" max="2049" width="4.42578125" style="115" customWidth="1"/>
    <col min="2050" max="2050" width="71.5703125" style="115" customWidth="1"/>
    <col min="2051" max="2051" width="18" style="115" customWidth="1"/>
    <col min="2052" max="2052" width="20.140625" style="115" customWidth="1"/>
    <col min="2053" max="2053" width="18.28515625" style="115" customWidth="1"/>
    <col min="2054" max="2054" width="18.85546875" style="115" customWidth="1"/>
    <col min="2055" max="2055" width="21.7109375" style="115" customWidth="1"/>
    <col min="2056" max="2056" width="13.140625" style="115" customWidth="1"/>
    <col min="2057" max="2057" width="10" style="115" customWidth="1"/>
    <col min="2058" max="2058" width="19.140625" style="115" customWidth="1"/>
    <col min="2059" max="2059" width="16.140625" style="115" customWidth="1"/>
    <col min="2060" max="2060" width="16.28515625" style="115" customWidth="1"/>
    <col min="2061" max="2061" width="15.28515625" style="115" customWidth="1"/>
    <col min="2062" max="2062" width="15.85546875" style="115" customWidth="1"/>
    <col min="2063" max="2063" width="17" style="115" customWidth="1"/>
    <col min="2064" max="2064" width="10.140625" style="115" customWidth="1"/>
    <col min="2065" max="2065" width="9.85546875" style="115" customWidth="1"/>
    <col min="2066" max="2066" width="15.7109375" style="115" customWidth="1"/>
    <col min="2067" max="2067" width="11.7109375" style="115" customWidth="1"/>
    <col min="2068" max="2068" width="11.5703125" style="115" customWidth="1"/>
    <col min="2069" max="2069" width="14" style="115" customWidth="1"/>
    <col min="2070" max="2304" width="9.140625" style="115"/>
    <col min="2305" max="2305" width="4.42578125" style="115" customWidth="1"/>
    <col min="2306" max="2306" width="71.5703125" style="115" customWidth="1"/>
    <col min="2307" max="2307" width="18" style="115" customWidth="1"/>
    <col min="2308" max="2308" width="20.140625" style="115" customWidth="1"/>
    <col min="2309" max="2309" width="18.28515625" style="115" customWidth="1"/>
    <col min="2310" max="2310" width="18.85546875" style="115" customWidth="1"/>
    <col min="2311" max="2311" width="21.7109375" style="115" customWidth="1"/>
    <col min="2312" max="2312" width="13.140625" style="115" customWidth="1"/>
    <col min="2313" max="2313" width="10" style="115" customWidth="1"/>
    <col min="2314" max="2314" width="19.140625" style="115" customWidth="1"/>
    <col min="2315" max="2315" width="16.140625" style="115" customWidth="1"/>
    <col min="2316" max="2316" width="16.28515625" style="115" customWidth="1"/>
    <col min="2317" max="2317" width="15.28515625" style="115" customWidth="1"/>
    <col min="2318" max="2318" width="15.85546875" style="115" customWidth="1"/>
    <col min="2319" max="2319" width="17" style="115" customWidth="1"/>
    <col min="2320" max="2320" width="10.140625" style="115" customWidth="1"/>
    <col min="2321" max="2321" width="9.85546875" style="115" customWidth="1"/>
    <col min="2322" max="2322" width="15.7109375" style="115" customWidth="1"/>
    <col min="2323" max="2323" width="11.7109375" style="115" customWidth="1"/>
    <col min="2324" max="2324" width="11.5703125" style="115" customWidth="1"/>
    <col min="2325" max="2325" width="14" style="115" customWidth="1"/>
    <col min="2326" max="2560" width="9.140625" style="115"/>
    <col min="2561" max="2561" width="4.42578125" style="115" customWidth="1"/>
    <col min="2562" max="2562" width="71.5703125" style="115" customWidth="1"/>
    <col min="2563" max="2563" width="18" style="115" customWidth="1"/>
    <col min="2564" max="2564" width="20.140625" style="115" customWidth="1"/>
    <col min="2565" max="2565" width="18.28515625" style="115" customWidth="1"/>
    <col min="2566" max="2566" width="18.85546875" style="115" customWidth="1"/>
    <col min="2567" max="2567" width="21.7109375" style="115" customWidth="1"/>
    <col min="2568" max="2568" width="13.140625" style="115" customWidth="1"/>
    <col min="2569" max="2569" width="10" style="115" customWidth="1"/>
    <col min="2570" max="2570" width="19.140625" style="115" customWidth="1"/>
    <col min="2571" max="2571" width="16.140625" style="115" customWidth="1"/>
    <col min="2572" max="2572" width="16.28515625" style="115" customWidth="1"/>
    <col min="2573" max="2573" width="15.28515625" style="115" customWidth="1"/>
    <col min="2574" max="2574" width="15.85546875" style="115" customWidth="1"/>
    <col min="2575" max="2575" width="17" style="115" customWidth="1"/>
    <col min="2576" max="2576" width="10.140625" style="115" customWidth="1"/>
    <col min="2577" max="2577" width="9.85546875" style="115" customWidth="1"/>
    <col min="2578" max="2578" width="15.7109375" style="115" customWidth="1"/>
    <col min="2579" max="2579" width="11.7109375" style="115" customWidth="1"/>
    <col min="2580" max="2580" width="11.5703125" style="115" customWidth="1"/>
    <col min="2581" max="2581" width="14" style="115" customWidth="1"/>
    <col min="2582" max="2816" width="9.140625" style="115"/>
    <col min="2817" max="2817" width="4.42578125" style="115" customWidth="1"/>
    <col min="2818" max="2818" width="71.5703125" style="115" customWidth="1"/>
    <col min="2819" max="2819" width="18" style="115" customWidth="1"/>
    <col min="2820" max="2820" width="20.140625" style="115" customWidth="1"/>
    <col min="2821" max="2821" width="18.28515625" style="115" customWidth="1"/>
    <col min="2822" max="2822" width="18.85546875" style="115" customWidth="1"/>
    <col min="2823" max="2823" width="21.7109375" style="115" customWidth="1"/>
    <col min="2824" max="2824" width="13.140625" style="115" customWidth="1"/>
    <col min="2825" max="2825" width="10" style="115" customWidth="1"/>
    <col min="2826" max="2826" width="19.140625" style="115" customWidth="1"/>
    <col min="2827" max="2827" width="16.140625" style="115" customWidth="1"/>
    <col min="2828" max="2828" width="16.28515625" style="115" customWidth="1"/>
    <col min="2829" max="2829" width="15.28515625" style="115" customWidth="1"/>
    <col min="2830" max="2830" width="15.85546875" style="115" customWidth="1"/>
    <col min="2831" max="2831" width="17" style="115" customWidth="1"/>
    <col min="2832" max="2832" width="10.140625" style="115" customWidth="1"/>
    <col min="2833" max="2833" width="9.85546875" style="115" customWidth="1"/>
    <col min="2834" max="2834" width="15.7109375" style="115" customWidth="1"/>
    <col min="2835" max="2835" width="11.7109375" style="115" customWidth="1"/>
    <col min="2836" max="2836" width="11.5703125" style="115" customWidth="1"/>
    <col min="2837" max="2837" width="14" style="115" customWidth="1"/>
    <col min="2838" max="3072" width="9.140625" style="115"/>
    <col min="3073" max="3073" width="4.42578125" style="115" customWidth="1"/>
    <col min="3074" max="3074" width="71.5703125" style="115" customWidth="1"/>
    <col min="3075" max="3075" width="18" style="115" customWidth="1"/>
    <col min="3076" max="3076" width="20.140625" style="115" customWidth="1"/>
    <col min="3077" max="3077" width="18.28515625" style="115" customWidth="1"/>
    <col min="3078" max="3078" width="18.85546875" style="115" customWidth="1"/>
    <col min="3079" max="3079" width="21.7109375" style="115" customWidth="1"/>
    <col min="3080" max="3080" width="13.140625" style="115" customWidth="1"/>
    <col min="3081" max="3081" width="10" style="115" customWidth="1"/>
    <col min="3082" max="3082" width="19.140625" style="115" customWidth="1"/>
    <col min="3083" max="3083" width="16.140625" style="115" customWidth="1"/>
    <col min="3084" max="3084" width="16.28515625" style="115" customWidth="1"/>
    <col min="3085" max="3085" width="15.28515625" style="115" customWidth="1"/>
    <col min="3086" max="3086" width="15.85546875" style="115" customWidth="1"/>
    <col min="3087" max="3087" width="17" style="115" customWidth="1"/>
    <col min="3088" max="3088" width="10.140625" style="115" customWidth="1"/>
    <col min="3089" max="3089" width="9.85546875" style="115" customWidth="1"/>
    <col min="3090" max="3090" width="15.7109375" style="115" customWidth="1"/>
    <col min="3091" max="3091" width="11.7109375" style="115" customWidth="1"/>
    <col min="3092" max="3092" width="11.5703125" style="115" customWidth="1"/>
    <col min="3093" max="3093" width="14" style="115" customWidth="1"/>
    <col min="3094" max="3328" width="9.140625" style="115"/>
    <col min="3329" max="3329" width="4.42578125" style="115" customWidth="1"/>
    <col min="3330" max="3330" width="71.5703125" style="115" customWidth="1"/>
    <col min="3331" max="3331" width="18" style="115" customWidth="1"/>
    <col min="3332" max="3332" width="20.140625" style="115" customWidth="1"/>
    <col min="3333" max="3333" width="18.28515625" style="115" customWidth="1"/>
    <col min="3334" max="3334" width="18.85546875" style="115" customWidth="1"/>
    <col min="3335" max="3335" width="21.7109375" style="115" customWidth="1"/>
    <col min="3336" max="3336" width="13.140625" style="115" customWidth="1"/>
    <col min="3337" max="3337" width="10" style="115" customWidth="1"/>
    <col min="3338" max="3338" width="19.140625" style="115" customWidth="1"/>
    <col min="3339" max="3339" width="16.140625" style="115" customWidth="1"/>
    <col min="3340" max="3340" width="16.28515625" style="115" customWidth="1"/>
    <col min="3341" max="3341" width="15.28515625" style="115" customWidth="1"/>
    <col min="3342" max="3342" width="15.85546875" style="115" customWidth="1"/>
    <col min="3343" max="3343" width="17" style="115" customWidth="1"/>
    <col min="3344" max="3344" width="10.140625" style="115" customWidth="1"/>
    <col min="3345" max="3345" width="9.85546875" style="115" customWidth="1"/>
    <col min="3346" max="3346" width="15.7109375" style="115" customWidth="1"/>
    <col min="3347" max="3347" width="11.7109375" style="115" customWidth="1"/>
    <col min="3348" max="3348" width="11.5703125" style="115" customWidth="1"/>
    <col min="3349" max="3349" width="14" style="115" customWidth="1"/>
    <col min="3350" max="3584" width="9.140625" style="115"/>
    <col min="3585" max="3585" width="4.42578125" style="115" customWidth="1"/>
    <col min="3586" max="3586" width="71.5703125" style="115" customWidth="1"/>
    <col min="3587" max="3587" width="18" style="115" customWidth="1"/>
    <col min="3588" max="3588" width="20.140625" style="115" customWidth="1"/>
    <col min="3589" max="3589" width="18.28515625" style="115" customWidth="1"/>
    <col min="3590" max="3590" width="18.85546875" style="115" customWidth="1"/>
    <col min="3591" max="3591" width="21.7109375" style="115" customWidth="1"/>
    <col min="3592" max="3592" width="13.140625" style="115" customWidth="1"/>
    <col min="3593" max="3593" width="10" style="115" customWidth="1"/>
    <col min="3594" max="3594" width="19.140625" style="115" customWidth="1"/>
    <col min="3595" max="3595" width="16.140625" style="115" customWidth="1"/>
    <col min="3596" max="3596" width="16.28515625" style="115" customWidth="1"/>
    <col min="3597" max="3597" width="15.28515625" style="115" customWidth="1"/>
    <col min="3598" max="3598" width="15.85546875" style="115" customWidth="1"/>
    <col min="3599" max="3599" width="17" style="115" customWidth="1"/>
    <col min="3600" max="3600" width="10.140625" style="115" customWidth="1"/>
    <col min="3601" max="3601" width="9.85546875" style="115" customWidth="1"/>
    <col min="3602" max="3602" width="15.7109375" style="115" customWidth="1"/>
    <col min="3603" max="3603" width="11.7109375" style="115" customWidth="1"/>
    <col min="3604" max="3604" width="11.5703125" style="115" customWidth="1"/>
    <col min="3605" max="3605" width="14" style="115" customWidth="1"/>
    <col min="3606" max="3840" width="9.140625" style="115"/>
    <col min="3841" max="3841" width="4.42578125" style="115" customWidth="1"/>
    <col min="3842" max="3842" width="71.5703125" style="115" customWidth="1"/>
    <col min="3843" max="3843" width="18" style="115" customWidth="1"/>
    <col min="3844" max="3844" width="20.140625" style="115" customWidth="1"/>
    <col min="3845" max="3845" width="18.28515625" style="115" customWidth="1"/>
    <col min="3846" max="3846" width="18.85546875" style="115" customWidth="1"/>
    <col min="3847" max="3847" width="21.7109375" style="115" customWidth="1"/>
    <col min="3848" max="3848" width="13.140625" style="115" customWidth="1"/>
    <col min="3849" max="3849" width="10" style="115" customWidth="1"/>
    <col min="3850" max="3850" width="19.140625" style="115" customWidth="1"/>
    <col min="3851" max="3851" width="16.140625" style="115" customWidth="1"/>
    <col min="3852" max="3852" width="16.28515625" style="115" customWidth="1"/>
    <col min="3853" max="3853" width="15.28515625" style="115" customWidth="1"/>
    <col min="3854" max="3854" width="15.85546875" style="115" customWidth="1"/>
    <col min="3855" max="3855" width="17" style="115" customWidth="1"/>
    <col min="3856" max="3856" width="10.140625" style="115" customWidth="1"/>
    <col min="3857" max="3857" width="9.85546875" style="115" customWidth="1"/>
    <col min="3858" max="3858" width="15.7109375" style="115" customWidth="1"/>
    <col min="3859" max="3859" width="11.7109375" style="115" customWidth="1"/>
    <col min="3860" max="3860" width="11.5703125" style="115" customWidth="1"/>
    <col min="3861" max="3861" width="14" style="115" customWidth="1"/>
    <col min="3862" max="4096" width="9.140625" style="115"/>
    <col min="4097" max="4097" width="4.42578125" style="115" customWidth="1"/>
    <col min="4098" max="4098" width="71.5703125" style="115" customWidth="1"/>
    <col min="4099" max="4099" width="18" style="115" customWidth="1"/>
    <col min="4100" max="4100" width="20.140625" style="115" customWidth="1"/>
    <col min="4101" max="4101" width="18.28515625" style="115" customWidth="1"/>
    <col min="4102" max="4102" width="18.85546875" style="115" customWidth="1"/>
    <col min="4103" max="4103" width="21.7109375" style="115" customWidth="1"/>
    <col min="4104" max="4104" width="13.140625" style="115" customWidth="1"/>
    <col min="4105" max="4105" width="10" style="115" customWidth="1"/>
    <col min="4106" max="4106" width="19.140625" style="115" customWidth="1"/>
    <col min="4107" max="4107" width="16.140625" style="115" customWidth="1"/>
    <col min="4108" max="4108" width="16.28515625" style="115" customWidth="1"/>
    <col min="4109" max="4109" width="15.28515625" style="115" customWidth="1"/>
    <col min="4110" max="4110" width="15.85546875" style="115" customWidth="1"/>
    <col min="4111" max="4111" width="17" style="115" customWidth="1"/>
    <col min="4112" max="4112" width="10.140625" style="115" customWidth="1"/>
    <col min="4113" max="4113" width="9.85546875" style="115" customWidth="1"/>
    <col min="4114" max="4114" width="15.7109375" style="115" customWidth="1"/>
    <col min="4115" max="4115" width="11.7109375" style="115" customWidth="1"/>
    <col min="4116" max="4116" width="11.5703125" style="115" customWidth="1"/>
    <col min="4117" max="4117" width="14" style="115" customWidth="1"/>
    <col min="4118" max="4352" width="9.140625" style="115"/>
    <col min="4353" max="4353" width="4.42578125" style="115" customWidth="1"/>
    <col min="4354" max="4354" width="71.5703125" style="115" customWidth="1"/>
    <col min="4355" max="4355" width="18" style="115" customWidth="1"/>
    <col min="4356" max="4356" width="20.140625" style="115" customWidth="1"/>
    <col min="4357" max="4357" width="18.28515625" style="115" customWidth="1"/>
    <col min="4358" max="4358" width="18.85546875" style="115" customWidth="1"/>
    <col min="4359" max="4359" width="21.7109375" style="115" customWidth="1"/>
    <col min="4360" max="4360" width="13.140625" style="115" customWidth="1"/>
    <col min="4361" max="4361" width="10" style="115" customWidth="1"/>
    <col min="4362" max="4362" width="19.140625" style="115" customWidth="1"/>
    <col min="4363" max="4363" width="16.140625" style="115" customWidth="1"/>
    <col min="4364" max="4364" width="16.28515625" style="115" customWidth="1"/>
    <col min="4365" max="4365" width="15.28515625" style="115" customWidth="1"/>
    <col min="4366" max="4366" width="15.85546875" style="115" customWidth="1"/>
    <col min="4367" max="4367" width="17" style="115" customWidth="1"/>
    <col min="4368" max="4368" width="10.140625" style="115" customWidth="1"/>
    <col min="4369" max="4369" width="9.85546875" style="115" customWidth="1"/>
    <col min="4370" max="4370" width="15.7109375" style="115" customWidth="1"/>
    <col min="4371" max="4371" width="11.7109375" style="115" customWidth="1"/>
    <col min="4372" max="4372" width="11.5703125" style="115" customWidth="1"/>
    <col min="4373" max="4373" width="14" style="115" customWidth="1"/>
    <col min="4374" max="4608" width="9.140625" style="115"/>
    <col min="4609" max="4609" width="4.42578125" style="115" customWidth="1"/>
    <col min="4610" max="4610" width="71.5703125" style="115" customWidth="1"/>
    <col min="4611" max="4611" width="18" style="115" customWidth="1"/>
    <col min="4612" max="4612" width="20.140625" style="115" customWidth="1"/>
    <col min="4613" max="4613" width="18.28515625" style="115" customWidth="1"/>
    <col min="4614" max="4614" width="18.85546875" style="115" customWidth="1"/>
    <col min="4615" max="4615" width="21.7109375" style="115" customWidth="1"/>
    <col min="4616" max="4616" width="13.140625" style="115" customWidth="1"/>
    <col min="4617" max="4617" width="10" style="115" customWidth="1"/>
    <col min="4618" max="4618" width="19.140625" style="115" customWidth="1"/>
    <col min="4619" max="4619" width="16.140625" style="115" customWidth="1"/>
    <col min="4620" max="4620" width="16.28515625" style="115" customWidth="1"/>
    <col min="4621" max="4621" width="15.28515625" style="115" customWidth="1"/>
    <col min="4622" max="4622" width="15.85546875" style="115" customWidth="1"/>
    <col min="4623" max="4623" width="17" style="115" customWidth="1"/>
    <col min="4624" max="4624" width="10.140625" style="115" customWidth="1"/>
    <col min="4625" max="4625" width="9.85546875" style="115" customWidth="1"/>
    <col min="4626" max="4626" width="15.7109375" style="115" customWidth="1"/>
    <col min="4627" max="4627" width="11.7109375" style="115" customWidth="1"/>
    <col min="4628" max="4628" width="11.5703125" style="115" customWidth="1"/>
    <col min="4629" max="4629" width="14" style="115" customWidth="1"/>
    <col min="4630" max="4864" width="9.140625" style="115"/>
    <col min="4865" max="4865" width="4.42578125" style="115" customWidth="1"/>
    <col min="4866" max="4866" width="71.5703125" style="115" customWidth="1"/>
    <col min="4867" max="4867" width="18" style="115" customWidth="1"/>
    <col min="4868" max="4868" width="20.140625" style="115" customWidth="1"/>
    <col min="4869" max="4869" width="18.28515625" style="115" customWidth="1"/>
    <col min="4870" max="4870" width="18.85546875" style="115" customWidth="1"/>
    <col min="4871" max="4871" width="21.7109375" style="115" customWidth="1"/>
    <col min="4872" max="4872" width="13.140625" style="115" customWidth="1"/>
    <col min="4873" max="4873" width="10" style="115" customWidth="1"/>
    <col min="4874" max="4874" width="19.140625" style="115" customWidth="1"/>
    <col min="4875" max="4875" width="16.140625" style="115" customWidth="1"/>
    <col min="4876" max="4876" width="16.28515625" style="115" customWidth="1"/>
    <col min="4877" max="4877" width="15.28515625" style="115" customWidth="1"/>
    <col min="4878" max="4878" width="15.85546875" style="115" customWidth="1"/>
    <col min="4879" max="4879" width="17" style="115" customWidth="1"/>
    <col min="4880" max="4880" width="10.140625" style="115" customWidth="1"/>
    <col min="4881" max="4881" width="9.85546875" style="115" customWidth="1"/>
    <col min="4882" max="4882" width="15.7109375" style="115" customWidth="1"/>
    <col min="4883" max="4883" width="11.7109375" style="115" customWidth="1"/>
    <col min="4884" max="4884" width="11.5703125" style="115" customWidth="1"/>
    <col min="4885" max="4885" width="14" style="115" customWidth="1"/>
    <col min="4886" max="5120" width="9.140625" style="115"/>
    <col min="5121" max="5121" width="4.42578125" style="115" customWidth="1"/>
    <col min="5122" max="5122" width="71.5703125" style="115" customWidth="1"/>
    <col min="5123" max="5123" width="18" style="115" customWidth="1"/>
    <col min="5124" max="5124" width="20.140625" style="115" customWidth="1"/>
    <col min="5125" max="5125" width="18.28515625" style="115" customWidth="1"/>
    <col min="5126" max="5126" width="18.85546875" style="115" customWidth="1"/>
    <col min="5127" max="5127" width="21.7109375" style="115" customWidth="1"/>
    <col min="5128" max="5128" width="13.140625" style="115" customWidth="1"/>
    <col min="5129" max="5129" width="10" style="115" customWidth="1"/>
    <col min="5130" max="5130" width="19.140625" style="115" customWidth="1"/>
    <col min="5131" max="5131" width="16.140625" style="115" customWidth="1"/>
    <col min="5132" max="5132" width="16.28515625" style="115" customWidth="1"/>
    <col min="5133" max="5133" width="15.28515625" style="115" customWidth="1"/>
    <col min="5134" max="5134" width="15.85546875" style="115" customWidth="1"/>
    <col min="5135" max="5135" width="17" style="115" customWidth="1"/>
    <col min="5136" max="5136" width="10.140625" style="115" customWidth="1"/>
    <col min="5137" max="5137" width="9.85546875" style="115" customWidth="1"/>
    <col min="5138" max="5138" width="15.7109375" style="115" customWidth="1"/>
    <col min="5139" max="5139" width="11.7109375" style="115" customWidth="1"/>
    <col min="5140" max="5140" width="11.5703125" style="115" customWidth="1"/>
    <col min="5141" max="5141" width="14" style="115" customWidth="1"/>
    <col min="5142" max="5376" width="9.140625" style="115"/>
    <col min="5377" max="5377" width="4.42578125" style="115" customWidth="1"/>
    <col min="5378" max="5378" width="71.5703125" style="115" customWidth="1"/>
    <col min="5379" max="5379" width="18" style="115" customWidth="1"/>
    <col min="5380" max="5380" width="20.140625" style="115" customWidth="1"/>
    <col min="5381" max="5381" width="18.28515625" style="115" customWidth="1"/>
    <col min="5382" max="5382" width="18.85546875" style="115" customWidth="1"/>
    <col min="5383" max="5383" width="21.7109375" style="115" customWidth="1"/>
    <col min="5384" max="5384" width="13.140625" style="115" customWidth="1"/>
    <col min="5385" max="5385" width="10" style="115" customWidth="1"/>
    <col min="5386" max="5386" width="19.140625" style="115" customWidth="1"/>
    <col min="5387" max="5387" width="16.140625" style="115" customWidth="1"/>
    <col min="5388" max="5388" width="16.28515625" style="115" customWidth="1"/>
    <col min="5389" max="5389" width="15.28515625" style="115" customWidth="1"/>
    <col min="5390" max="5390" width="15.85546875" style="115" customWidth="1"/>
    <col min="5391" max="5391" width="17" style="115" customWidth="1"/>
    <col min="5392" max="5392" width="10.140625" style="115" customWidth="1"/>
    <col min="5393" max="5393" width="9.85546875" style="115" customWidth="1"/>
    <col min="5394" max="5394" width="15.7109375" style="115" customWidth="1"/>
    <col min="5395" max="5395" width="11.7109375" style="115" customWidth="1"/>
    <col min="5396" max="5396" width="11.5703125" style="115" customWidth="1"/>
    <col min="5397" max="5397" width="14" style="115" customWidth="1"/>
    <col min="5398" max="5632" width="9.140625" style="115"/>
    <col min="5633" max="5633" width="4.42578125" style="115" customWidth="1"/>
    <col min="5634" max="5634" width="71.5703125" style="115" customWidth="1"/>
    <col min="5635" max="5635" width="18" style="115" customWidth="1"/>
    <col min="5636" max="5636" width="20.140625" style="115" customWidth="1"/>
    <col min="5637" max="5637" width="18.28515625" style="115" customWidth="1"/>
    <col min="5638" max="5638" width="18.85546875" style="115" customWidth="1"/>
    <col min="5639" max="5639" width="21.7109375" style="115" customWidth="1"/>
    <col min="5640" max="5640" width="13.140625" style="115" customWidth="1"/>
    <col min="5641" max="5641" width="10" style="115" customWidth="1"/>
    <col min="5642" max="5642" width="19.140625" style="115" customWidth="1"/>
    <col min="5643" max="5643" width="16.140625" style="115" customWidth="1"/>
    <col min="5644" max="5644" width="16.28515625" style="115" customWidth="1"/>
    <col min="5645" max="5645" width="15.28515625" style="115" customWidth="1"/>
    <col min="5646" max="5646" width="15.85546875" style="115" customWidth="1"/>
    <col min="5647" max="5647" width="17" style="115" customWidth="1"/>
    <col min="5648" max="5648" width="10.140625" style="115" customWidth="1"/>
    <col min="5649" max="5649" width="9.85546875" style="115" customWidth="1"/>
    <col min="5650" max="5650" width="15.7109375" style="115" customWidth="1"/>
    <col min="5651" max="5651" width="11.7109375" style="115" customWidth="1"/>
    <col min="5652" max="5652" width="11.5703125" style="115" customWidth="1"/>
    <col min="5653" max="5653" width="14" style="115" customWidth="1"/>
    <col min="5654" max="5888" width="9.140625" style="115"/>
    <col min="5889" max="5889" width="4.42578125" style="115" customWidth="1"/>
    <col min="5890" max="5890" width="71.5703125" style="115" customWidth="1"/>
    <col min="5891" max="5891" width="18" style="115" customWidth="1"/>
    <col min="5892" max="5892" width="20.140625" style="115" customWidth="1"/>
    <col min="5893" max="5893" width="18.28515625" style="115" customWidth="1"/>
    <col min="5894" max="5894" width="18.85546875" style="115" customWidth="1"/>
    <col min="5895" max="5895" width="21.7109375" style="115" customWidth="1"/>
    <col min="5896" max="5896" width="13.140625" style="115" customWidth="1"/>
    <col min="5897" max="5897" width="10" style="115" customWidth="1"/>
    <col min="5898" max="5898" width="19.140625" style="115" customWidth="1"/>
    <col min="5899" max="5899" width="16.140625" style="115" customWidth="1"/>
    <col min="5900" max="5900" width="16.28515625" style="115" customWidth="1"/>
    <col min="5901" max="5901" width="15.28515625" style="115" customWidth="1"/>
    <col min="5902" max="5902" width="15.85546875" style="115" customWidth="1"/>
    <col min="5903" max="5903" width="17" style="115" customWidth="1"/>
    <col min="5904" max="5904" width="10.140625" style="115" customWidth="1"/>
    <col min="5905" max="5905" width="9.85546875" style="115" customWidth="1"/>
    <col min="5906" max="5906" width="15.7109375" style="115" customWidth="1"/>
    <col min="5907" max="5907" width="11.7109375" style="115" customWidth="1"/>
    <col min="5908" max="5908" width="11.5703125" style="115" customWidth="1"/>
    <col min="5909" max="5909" width="14" style="115" customWidth="1"/>
    <col min="5910" max="6144" width="9.140625" style="115"/>
    <col min="6145" max="6145" width="4.42578125" style="115" customWidth="1"/>
    <col min="6146" max="6146" width="71.5703125" style="115" customWidth="1"/>
    <col min="6147" max="6147" width="18" style="115" customWidth="1"/>
    <col min="6148" max="6148" width="20.140625" style="115" customWidth="1"/>
    <col min="6149" max="6149" width="18.28515625" style="115" customWidth="1"/>
    <col min="6150" max="6150" width="18.85546875" style="115" customWidth="1"/>
    <col min="6151" max="6151" width="21.7109375" style="115" customWidth="1"/>
    <col min="6152" max="6152" width="13.140625" style="115" customWidth="1"/>
    <col min="6153" max="6153" width="10" style="115" customWidth="1"/>
    <col min="6154" max="6154" width="19.140625" style="115" customWidth="1"/>
    <col min="6155" max="6155" width="16.140625" style="115" customWidth="1"/>
    <col min="6156" max="6156" width="16.28515625" style="115" customWidth="1"/>
    <col min="6157" max="6157" width="15.28515625" style="115" customWidth="1"/>
    <col min="6158" max="6158" width="15.85546875" style="115" customWidth="1"/>
    <col min="6159" max="6159" width="17" style="115" customWidth="1"/>
    <col min="6160" max="6160" width="10.140625" style="115" customWidth="1"/>
    <col min="6161" max="6161" width="9.85546875" style="115" customWidth="1"/>
    <col min="6162" max="6162" width="15.7109375" style="115" customWidth="1"/>
    <col min="6163" max="6163" width="11.7109375" style="115" customWidth="1"/>
    <col min="6164" max="6164" width="11.5703125" style="115" customWidth="1"/>
    <col min="6165" max="6165" width="14" style="115" customWidth="1"/>
    <col min="6166" max="6400" width="9.140625" style="115"/>
    <col min="6401" max="6401" width="4.42578125" style="115" customWidth="1"/>
    <col min="6402" max="6402" width="71.5703125" style="115" customWidth="1"/>
    <col min="6403" max="6403" width="18" style="115" customWidth="1"/>
    <col min="6404" max="6404" width="20.140625" style="115" customWidth="1"/>
    <col min="6405" max="6405" width="18.28515625" style="115" customWidth="1"/>
    <col min="6406" max="6406" width="18.85546875" style="115" customWidth="1"/>
    <col min="6407" max="6407" width="21.7109375" style="115" customWidth="1"/>
    <col min="6408" max="6408" width="13.140625" style="115" customWidth="1"/>
    <col min="6409" max="6409" width="10" style="115" customWidth="1"/>
    <col min="6410" max="6410" width="19.140625" style="115" customWidth="1"/>
    <col min="6411" max="6411" width="16.140625" style="115" customWidth="1"/>
    <col min="6412" max="6412" width="16.28515625" style="115" customWidth="1"/>
    <col min="6413" max="6413" width="15.28515625" style="115" customWidth="1"/>
    <col min="6414" max="6414" width="15.85546875" style="115" customWidth="1"/>
    <col min="6415" max="6415" width="17" style="115" customWidth="1"/>
    <col min="6416" max="6416" width="10.140625" style="115" customWidth="1"/>
    <col min="6417" max="6417" width="9.85546875" style="115" customWidth="1"/>
    <col min="6418" max="6418" width="15.7109375" style="115" customWidth="1"/>
    <col min="6419" max="6419" width="11.7109375" style="115" customWidth="1"/>
    <col min="6420" max="6420" width="11.5703125" style="115" customWidth="1"/>
    <col min="6421" max="6421" width="14" style="115" customWidth="1"/>
    <col min="6422" max="6656" width="9.140625" style="115"/>
    <col min="6657" max="6657" width="4.42578125" style="115" customWidth="1"/>
    <col min="6658" max="6658" width="71.5703125" style="115" customWidth="1"/>
    <col min="6659" max="6659" width="18" style="115" customWidth="1"/>
    <col min="6660" max="6660" width="20.140625" style="115" customWidth="1"/>
    <col min="6661" max="6661" width="18.28515625" style="115" customWidth="1"/>
    <col min="6662" max="6662" width="18.85546875" style="115" customWidth="1"/>
    <col min="6663" max="6663" width="21.7109375" style="115" customWidth="1"/>
    <col min="6664" max="6664" width="13.140625" style="115" customWidth="1"/>
    <col min="6665" max="6665" width="10" style="115" customWidth="1"/>
    <col min="6666" max="6666" width="19.140625" style="115" customWidth="1"/>
    <col min="6667" max="6667" width="16.140625" style="115" customWidth="1"/>
    <col min="6668" max="6668" width="16.28515625" style="115" customWidth="1"/>
    <col min="6669" max="6669" width="15.28515625" style="115" customWidth="1"/>
    <col min="6670" max="6670" width="15.85546875" style="115" customWidth="1"/>
    <col min="6671" max="6671" width="17" style="115" customWidth="1"/>
    <col min="6672" max="6672" width="10.140625" style="115" customWidth="1"/>
    <col min="6673" max="6673" width="9.85546875" style="115" customWidth="1"/>
    <col min="6674" max="6674" width="15.7109375" style="115" customWidth="1"/>
    <col min="6675" max="6675" width="11.7109375" style="115" customWidth="1"/>
    <col min="6676" max="6676" width="11.5703125" style="115" customWidth="1"/>
    <col min="6677" max="6677" width="14" style="115" customWidth="1"/>
    <col min="6678" max="6912" width="9.140625" style="115"/>
    <col min="6913" max="6913" width="4.42578125" style="115" customWidth="1"/>
    <col min="6914" max="6914" width="71.5703125" style="115" customWidth="1"/>
    <col min="6915" max="6915" width="18" style="115" customWidth="1"/>
    <col min="6916" max="6916" width="20.140625" style="115" customWidth="1"/>
    <col min="6917" max="6917" width="18.28515625" style="115" customWidth="1"/>
    <col min="6918" max="6918" width="18.85546875" style="115" customWidth="1"/>
    <col min="6919" max="6919" width="21.7109375" style="115" customWidth="1"/>
    <col min="6920" max="6920" width="13.140625" style="115" customWidth="1"/>
    <col min="6921" max="6921" width="10" style="115" customWidth="1"/>
    <col min="6922" max="6922" width="19.140625" style="115" customWidth="1"/>
    <col min="6923" max="6923" width="16.140625" style="115" customWidth="1"/>
    <col min="6924" max="6924" width="16.28515625" style="115" customWidth="1"/>
    <col min="6925" max="6925" width="15.28515625" style="115" customWidth="1"/>
    <col min="6926" max="6926" width="15.85546875" style="115" customWidth="1"/>
    <col min="6927" max="6927" width="17" style="115" customWidth="1"/>
    <col min="6928" max="6928" width="10.140625" style="115" customWidth="1"/>
    <col min="6929" max="6929" width="9.85546875" style="115" customWidth="1"/>
    <col min="6930" max="6930" width="15.7109375" style="115" customWidth="1"/>
    <col min="6931" max="6931" width="11.7109375" style="115" customWidth="1"/>
    <col min="6932" max="6932" width="11.5703125" style="115" customWidth="1"/>
    <col min="6933" max="6933" width="14" style="115" customWidth="1"/>
    <col min="6934" max="7168" width="9.140625" style="115"/>
    <col min="7169" max="7169" width="4.42578125" style="115" customWidth="1"/>
    <col min="7170" max="7170" width="71.5703125" style="115" customWidth="1"/>
    <col min="7171" max="7171" width="18" style="115" customWidth="1"/>
    <col min="7172" max="7172" width="20.140625" style="115" customWidth="1"/>
    <col min="7173" max="7173" width="18.28515625" style="115" customWidth="1"/>
    <col min="7174" max="7174" width="18.85546875" style="115" customWidth="1"/>
    <col min="7175" max="7175" width="21.7109375" style="115" customWidth="1"/>
    <col min="7176" max="7176" width="13.140625" style="115" customWidth="1"/>
    <col min="7177" max="7177" width="10" style="115" customWidth="1"/>
    <col min="7178" max="7178" width="19.140625" style="115" customWidth="1"/>
    <col min="7179" max="7179" width="16.140625" style="115" customWidth="1"/>
    <col min="7180" max="7180" width="16.28515625" style="115" customWidth="1"/>
    <col min="7181" max="7181" width="15.28515625" style="115" customWidth="1"/>
    <col min="7182" max="7182" width="15.85546875" style="115" customWidth="1"/>
    <col min="7183" max="7183" width="17" style="115" customWidth="1"/>
    <col min="7184" max="7184" width="10.140625" style="115" customWidth="1"/>
    <col min="7185" max="7185" width="9.85546875" style="115" customWidth="1"/>
    <col min="7186" max="7186" width="15.7109375" style="115" customWidth="1"/>
    <col min="7187" max="7187" width="11.7109375" style="115" customWidth="1"/>
    <col min="7188" max="7188" width="11.5703125" style="115" customWidth="1"/>
    <col min="7189" max="7189" width="14" style="115" customWidth="1"/>
    <col min="7190" max="7424" width="9.140625" style="115"/>
    <col min="7425" max="7425" width="4.42578125" style="115" customWidth="1"/>
    <col min="7426" max="7426" width="71.5703125" style="115" customWidth="1"/>
    <col min="7427" max="7427" width="18" style="115" customWidth="1"/>
    <col min="7428" max="7428" width="20.140625" style="115" customWidth="1"/>
    <col min="7429" max="7429" width="18.28515625" style="115" customWidth="1"/>
    <col min="7430" max="7430" width="18.85546875" style="115" customWidth="1"/>
    <col min="7431" max="7431" width="21.7109375" style="115" customWidth="1"/>
    <col min="7432" max="7432" width="13.140625" style="115" customWidth="1"/>
    <col min="7433" max="7433" width="10" style="115" customWidth="1"/>
    <col min="7434" max="7434" width="19.140625" style="115" customWidth="1"/>
    <col min="7435" max="7435" width="16.140625" style="115" customWidth="1"/>
    <col min="7436" max="7436" width="16.28515625" style="115" customWidth="1"/>
    <col min="7437" max="7437" width="15.28515625" style="115" customWidth="1"/>
    <col min="7438" max="7438" width="15.85546875" style="115" customWidth="1"/>
    <col min="7439" max="7439" width="17" style="115" customWidth="1"/>
    <col min="7440" max="7440" width="10.140625" style="115" customWidth="1"/>
    <col min="7441" max="7441" width="9.85546875" style="115" customWidth="1"/>
    <col min="7442" max="7442" width="15.7109375" style="115" customWidth="1"/>
    <col min="7443" max="7443" width="11.7109375" style="115" customWidth="1"/>
    <col min="7444" max="7444" width="11.5703125" style="115" customWidth="1"/>
    <col min="7445" max="7445" width="14" style="115" customWidth="1"/>
    <col min="7446" max="7680" width="9.140625" style="115"/>
    <col min="7681" max="7681" width="4.42578125" style="115" customWidth="1"/>
    <col min="7682" max="7682" width="71.5703125" style="115" customWidth="1"/>
    <col min="7683" max="7683" width="18" style="115" customWidth="1"/>
    <col min="7684" max="7684" width="20.140625" style="115" customWidth="1"/>
    <col min="7685" max="7685" width="18.28515625" style="115" customWidth="1"/>
    <col min="7686" max="7686" width="18.85546875" style="115" customWidth="1"/>
    <col min="7687" max="7687" width="21.7109375" style="115" customWidth="1"/>
    <col min="7688" max="7688" width="13.140625" style="115" customWidth="1"/>
    <col min="7689" max="7689" width="10" style="115" customWidth="1"/>
    <col min="7690" max="7690" width="19.140625" style="115" customWidth="1"/>
    <col min="7691" max="7691" width="16.140625" style="115" customWidth="1"/>
    <col min="7692" max="7692" width="16.28515625" style="115" customWidth="1"/>
    <col min="7693" max="7693" width="15.28515625" style="115" customWidth="1"/>
    <col min="7694" max="7694" width="15.85546875" style="115" customWidth="1"/>
    <col min="7695" max="7695" width="17" style="115" customWidth="1"/>
    <col min="7696" max="7696" width="10.140625" style="115" customWidth="1"/>
    <col min="7697" max="7697" width="9.85546875" style="115" customWidth="1"/>
    <col min="7698" max="7698" width="15.7109375" style="115" customWidth="1"/>
    <col min="7699" max="7699" width="11.7109375" style="115" customWidth="1"/>
    <col min="7700" max="7700" width="11.5703125" style="115" customWidth="1"/>
    <col min="7701" max="7701" width="14" style="115" customWidth="1"/>
    <col min="7702" max="7936" width="9.140625" style="115"/>
    <col min="7937" max="7937" width="4.42578125" style="115" customWidth="1"/>
    <col min="7938" max="7938" width="71.5703125" style="115" customWidth="1"/>
    <col min="7939" max="7939" width="18" style="115" customWidth="1"/>
    <col min="7940" max="7940" width="20.140625" style="115" customWidth="1"/>
    <col min="7941" max="7941" width="18.28515625" style="115" customWidth="1"/>
    <col min="7942" max="7942" width="18.85546875" style="115" customWidth="1"/>
    <col min="7943" max="7943" width="21.7109375" style="115" customWidth="1"/>
    <col min="7944" max="7944" width="13.140625" style="115" customWidth="1"/>
    <col min="7945" max="7945" width="10" style="115" customWidth="1"/>
    <col min="7946" max="7946" width="19.140625" style="115" customWidth="1"/>
    <col min="7947" max="7947" width="16.140625" style="115" customWidth="1"/>
    <col min="7948" max="7948" width="16.28515625" style="115" customWidth="1"/>
    <col min="7949" max="7949" width="15.28515625" style="115" customWidth="1"/>
    <col min="7950" max="7950" width="15.85546875" style="115" customWidth="1"/>
    <col min="7951" max="7951" width="17" style="115" customWidth="1"/>
    <col min="7952" max="7952" width="10.140625" style="115" customWidth="1"/>
    <col min="7953" max="7953" width="9.85546875" style="115" customWidth="1"/>
    <col min="7954" max="7954" width="15.7109375" style="115" customWidth="1"/>
    <col min="7955" max="7955" width="11.7109375" style="115" customWidth="1"/>
    <col min="7956" max="7956" width="11.5703125" style="115" customWidth="1"/>
    <col min="7957" max="7957" width="14" style="115" customWidth="1"/>
    <col min="7958" max="8192" width="9.140625" style="115"/>
    <col min="8193" max="8193" width="4.42578125" style="115" customWidth="1"/>
    <col min="8194" max="8194" width="71.5703125" style="115" customWidth="1"/>
    <col min="8195" max="8195" width="18" style="115" customWidth="1"/>
    <col min="8196" max="8196" width="20.140625" style="115" customWidth="1"/>
    <col min="8197" max="8197" width="18.28515625" style="115" customWidth="1"/>
    <col min="8198" max="8198" width="18.85546875" style="115" customWidth="1"/>
    <col min="8199" max="8199" width="21.7109375" style="115" customWidth="1"/>
    <col min="8200" max="8200" width="13.140625" style="115" customWidth="1"/>
    <col min="8201" max="8201" width="10" style="115" customWidth="1"/>
    <col min="8202" max="8202" width="19.140625" style="115" customWidth="1"/>
    <col min="8203" max="8203" width="16.140625" style="115" customWidth="1"/>
    <col min="8204" max="8204" width="16.28515625" style="115" customWidth="1"/>
    <col min="8205" max="8205" width="15.28515625" style="115" customWidth="1"/>
    <col min="8206" max="8206" width="15.85546875" style="115" customWidth="1"/>
    <col min="8207" max="8207" width="17" style="115" customWidth="1"/>
    <col min="8208" max="8208" width="10.140625" style="115" customWidth="1"/>
    <col min="8209" max="8209" width="9.85546875" style="115" customWidth="1"/>
    <col min="8210" max="8210" width="15.7109375" style="115" customWidth="1"/>
    <col min="8211" max="8211" width="11.7109375" style="115" customWidth="1"/>
    <col min="8212" max="8212" width="11.5703125" style="115" customWidth="1"/>
    <col min="8213" max="8213" width="14" style="115" customWidth="1"/>
    <col min="8214" max="8448" width="9.140625" style="115"/>
    <col min="8449" max="8449" width="4.42578125" style="115" customWidth="1"/>
    <col min="8450" max="8450" width="71.5703125" style="115" customWidth="1"/>
    <col min="8451" max="8451" width="18" style="115" customWidth="1"/>
    <col min="8452" max="8452" width="20.140625" style="115" customWidth="1"/>
    <col min="8453" max="8453" width="18.28515625" style="115" customWidth="1"/>
    <col min="8454" max="8454" width="18.85546875" style="115" customWidth="1"/>
    <col min="8455" max="8455" width="21.7109375" style="115" customWidth="1"/>
    <col min="8456" max="8456" width="13.140625" style="115" customWidth="1"/>
    <col min="8457" max="8457" width="10" style="115" customWidth="1"/>
    <col min="8458" max="8458" width="19.140625" style="115" customWidth="1"/>
    <col min="8459" max="8459" width="16.140625" style="115" customWidth="1"/>
    <col min="8460" max="8460" width="16.28515625" style="115" customWidth="1"/>
    <col min="8461" max="8461" width="15.28515625" style="115" customWidth="1"/>
    <col min="8462" max="8462" width="15.85546875" style="115" customWidth="1"/>
    <col min="8463" max="8463" width="17" style="115" customWidth="1"/>
    <col min="8464" max="8464" width="10.140625" style="115" customWidth="1"/>
    <col min="8465" max="8465" width="9.85546875" style="115" customWidth="1"/>
    <col min="8466" max="8466" width="15.7109375" style="115" customWidth="1"/>
    <col min="8467" max="8467" width="11.7109375" style="115" customWidth="1"/>
    <col min="8468" max="8468" width="11.5703125" style="115" customWidth="1"/>
    <col min="8469" max="8469" width="14" style="115" customWidth="1"/>
    <col min="8470" max="8704" width="9.140625" style="115"/>
    <col min="8705" max="8705" width="4.42578125" style="115" customWidth="1"/>
    <col min="8706" max="8706" width="71.5703125" style="115" customWidth="1"/>
    <col min="8707" max="8707" width="18" style="115" customWidth="1"/>
    <col min="8708" max="8708" width="20.140625" style="115" customWidth="1"/>
    <col min="8709" max="8709" width="18.28515625" style="115" customWidth="1"/>
    <col min="8710" max="8710" width="18.85546875" style="115" customWidth="1"/>
    <col min="8711" max="8711" width="21.7109375" style="115" customWidth="1"/>
    <col min="8712" max="8712" width="13.140625" style="115" customWidth="1"/>
    <col min="8713" max="8713" width="10" style="115" customWidth="1"/>
    <col min="8714" max="8714" width="19.140625" style="115" customWidth="1"/>
    <col min="8715" max="8715" width="16.140625" style="115" customWidth="1"/>
    <col min="8716" max="8716" width="16.28515625" style="115" customWidth="1"/>
    <col min="8717" max="8717" width="15.28515625" style="115" customWidth="1"/>
    <col min="8718" max="8718" width="15.85546875" style="115" customWidth="1"/>
    <col min="8719" max="8719" width="17" style="115" customWidth="1"/>
    <col min="8720" max="8720" width="10.140625" style="115" customWidth="1"/>
    <col min="8721" max="8721" width="9.85546875" style="115" customWidth="1"/>
    <col min="8722" max="8722" width="15.7109375" style="115" customWidth="1"/>
    <col min="8723" max="8723" width="11.7109375" style="115" customWidth="1"/>
    <col min="8724" max="8724" width="11.5703125" style="115" customWidth="1"/>
    <col min="8725" max="8725" width="14" style="115" customWidth="1"/>
    <col min="8726" max="8960" width="9.140625" style="115"/>
    <col min="8961" max="8961" width="4.42578125" style="115" customWidth="1"/>
    <col min="8962" max="8962" width="71.5703125" style="115" customWidth="1"/>
    <col min="8963" max="8963" width="18" style="115" customWidth="1"/>
    <col min="8964" max="8964" width="20.140625" style="115" customWidth="1"/>
    <col min="8965" max="8965" width="18.28515625" style="115" customWidth="1"/>
    <col min="8966" max="8966" width="18.85546875" style="115" customWidth="1"/>
    <col min="8967" max="8967" width="21.7109375" style="115" customWidth="1"/>
    <col min="8968" max="8968" width="13.140625" style="115" customWidth="1"/>
    <col min="8969" max="8969" width="10" style="115" customWidth="1"/>
    <col min="8970" max="8970" width="19.140625" style="115" customWidth="1"/>
    <col min="8971" max="8971" width="16.140625" style="115" customWidth="1"/>
    <col min="8972" max="8972" width="16.28515625" style="115" customWidth="1"/>
    <col min="8973" max="8973" width="15.28515625" style="115" customWidth="1"/>
    <col min="8974" max="8974" width="15.85546875" style="115" customWidth="1"/>
    <col min="8975" max="8975" width="17" style="115" customWidth="1"/>
    <col min="8976" max="8976" width="10.140625" style="115" customWidth="1"/>
    <col min="8977" max="8977" width="9.85546875" style="115" customWidth="1"/>
    <col min="8978" max="8978" width="15.7109375" style="115" customWidth="1"/>
    <col min="8979" max="8979" width="11.7109375" style="115" customWidth="1"/>
    <col min="8980" max="8980" width="11.5703125" style="115" customWidth="1"/>
    <col min="8981" max="8981" width="14" style="115" customWidth="1"/>
    <col min="8982" max="9216" width="9.140625" style="115"/>
    <col min="9217" max="9217" width="4.42578125" style="115" customWidth="1"/>
    <col min="9218" max="9218" width="71.5703125" style="115" customWidth="1"/>
    <col min="9219" max="9219" width="18" style="115" customWidth="1"/>
    <col min="9220" max="9220" width="20.140625" style="115" customWidth="1"/>
    <col min="9221" max="9221" width="18.28515625" style="115" customWidth="1"/>
    <col min="9222" max="9222" width="18.85546875" style="115" customWidth="1"/>
    <col min="9223" max="9223" width="21.7109375" style="115" customWidth="1"/>
    <col min="9224" max="9224" width="13.140625" style="115" customWidth="1"/>
    <col min="9225" max="9225" width="10" style="115" customWidth="1"/>
    <col min="9226" max="9226" width="19.140625" style="115" customWidth="1"/>
    <col min="9227" max="9227" width="16.140625" style="115" customWidth="1"/>
    <col min="9228" max="9228" width="16.28515625" style="115" customWidth="1"/>
    <col min="9229" max="9229" width="15.28515625" style="115" customWidth="1"/>
    <col min="9230" max="9230" width="15.85546875" style="115" customWidth="1"/>
    <col min="9231" max="9231" width="17" style="115" customWidth="1"/>
    <col min="9232" max="9232" width="10.140625" style="115" customWidth="1"/>
    <col min="9233" max="9233" width="9.85546875" style="115" customWidth="1"/>
    <col min="9234" max="9234" width="15.7109375" style="115" customWidth="1"/>
    <col min="9235" max="9235" width="11.7109375" style="115" customWidth="1"/>
    <col min="9236" max="9236" width="11.5703125" style="115" customWidth="1"/>
    <col min="9237" max="9237" width="14" style="115" customWidth="1"/>
    <col min="9238" max="9472" width="9.140625" style="115"/>
    <col min="9473" max="9473" width="4.42578125" style="115" customWidth="1"/>
    <col min="9474" max="9474" width="71.5703125" style="115" customWidth="1"/>
    <col min="9475" max="9475" width="18" style="115" customWidth="1"/>
    <col min="9476" max="9476" width="20.140625" style="115" customWidth="1"/>
    <col min="9477" max="9477" width="18.28515625" style="115" customWidth="1"/>
    <col min="9478" max="9478" width="18.85546875" style="115" customWidth="1"/>
    <col min="9479" max="9479" width="21.7109375" style="115" customWidth="1"/>
    <col min="9480" max="9480" width="13.140625" style="115" customWidth="1"/>
    <col min="9481" max="9481" width="10" style="115" customWidth="1"/>
    <col min="9482" max="9482" width="19.140625" style="115" customWidth="1"/>
    <col min="9483" max="9483" width="16.140625" style="115" customWidth="1"/>
    <col min="9484" max="9484" width="16.28515625" style="115" customWidth="1"/>
    <col min="9485" max="9485" width="15.28515625" style="115" customWidth="1"/>
    <col min="9486" max="9486" width="15.85546875" style="115" customWidth="1"/>
    <col min="9487" max="9487" width="17" style="115" customWidth="1"/>
    <col min="9488" max="9488" width="10.140625" style="115" customWidth="1"/>
    <col min="9489" max="9489" width="9.85546875" style="115" customWidth="1"/>
    <col min="9490" max="9490" width="15.7109375" style="115" customWidth="1"/>
    <col min="9491" max="9491" width="11.7109375" style="115" customWidth="1"/>
    <col min="9492" max="9492" width="11.5703125" style="115" customWidth="1"/>
    <col min="9493" max="9493" width="14" style="115" customWidth="1"/>
    <col min="9494" max="9728" width="9.140625" style="115"/>
    <col min="9729" max="9729" width="4.42578125" style="115" customWidth="1"/>
    <col min="9730" max="9730" width="71.5703125" style="115" customWidth="1"/>
    <col min="9731" max="9731" width="18" style="115" customWidth="1"/>
    <col min="9732" max="9732" width="20.140625" style="115" customWidth="1"/>
    <col min="9733" max="9733" width="18.28515625" style="115" customWidth="1"/>
    <col min="9734" max="9734" width="18.85546875" style="115" customWidth="1"/>
    <col min="9735" max="9735" width="21.7109375" style="115" customWidth="1"/>
    <col min="9736" max="9736" width="13.140625" style="115" customWidth="1"/>
    <col min="9737" max="9737" width="10" style="115" customWidth="1"/>
    <col min="9738" max="9738" width="19.140625" style="115" customWidth="1"/>
    <col min="9739" max="9739" width="16.140625" style="115" customWidth="1"/>
    <col min="9740" max="9740" width="16.28515625" style="115" customWidth="1"/>
    <col min="9741" max="9741" width="15.28515625" style="115" customWidth="1"/>
    <col min="9742" max="9742" width="15.85546875" style="115" customWidth="1"/>
    <col min="9743" max="9743" width="17" style="115" customWidth="1"/>
    <col min="9744" max="9744" width="10.140625" style="115" customWidth="1"/>
    <col min="9745" max="9745" width="9.85546875" style="115" customWidth="1"/>
    <col min="9746" max="9746" width="15.7109375" style="115" customWidth="1"/>
    <col min="9747" max="9747" width="11.7109375" style="115" customWidth="1"/>
    <col min="9748" max="9748" width="11.5703125" style="115" customWidth="1"/>
    <col min="9749" max="9749" width="14" style="115" customWidth="1"/>
    <col min="9750" max="9984" width="9.140625" style="115"/>
    <col min="9985" max="9985" width="4.42578125" style="115" customWidth="1"/>
    <col min="9986" max="9986" width="71.5703125" style="115" customWidth="1"/>
    <col min="9987" max="9987" width="18" style="115" customWidth="1"/>
    <col min="9988" max="9988" width="20.140625" style="115" customWidth="1"/>
    <col min="9989" max="9989" width="18.28515625" style="115" customWidth="1"/>
    <col min="9990" max="9990" width="18.85546875" style="115" customWidth="1"/>
    <col min="9991" max="9991" width="21.7109375" style="115" customWidth="1"/>
    <col min="9992" max="9992" width="13.140625" style="115" customWidth="1"/>
    <col min="9993" max="9993" width="10" style="115" customWidth="1"/>
    <col min="9994" max="9994" width="19.140625" style="115" customWidth="1"/>
    <col min="9995" max="9995" width="16.140625" style="115" customWidth="1"/>
    <col min="9996" max="9996" width="16.28515625" style="115" customWidth="1"/>
    <col min="9997" max="9997" width="15.28515625" style="115" customWidth="1"/>
    <col min="9998" max="9998" width="15.85546875" style="115" customWidth="1"/>
    <col min="9999" max="9999" width="17" style="115" customWidth="1"/>
    <col min="10000" max="10000" width="10.140625" style="115" customWidth="1"/>
    <col min="10001" max="10001" width="9.85546875" style="115" customWidth="1"/>
    <col min="10002" max="10002" width="15.7109375" style="115" customWidth="1"/>
    <col min="10003" max="10003" width="11.7109375" style="115" customWidth="1"/>
    <col min="10004" max="10004" width="11.5703125" style="115" customWidth="1"/>
    <col min="10005" max="10005" width="14" style="115" customWidth="1"/>
    <col min="10006" max="10240" width="9.140625" style="115"/>
    <col min="10241" max="10241" width="4.42578125" style="115" customWidth="1"/>
    <col min="10242" max="10242" width="71.5703125" style="115" customWidth="1"/>
    <col min="10243" max="10243" width="18" style="115" customWidth="1"/>
    <col min="10244" max="10244" width="20.140625" style="115" customWidth="1"/>
    <col min="10245" max="10245" width="18.28515625" style="115" customWidth="1"/>
    <col min="10246" max="10246" width="18.85546875" style="115" customWidth="1"/>
    <col min="10247" max="10247" width="21.7109375" style="115" customWidth="1"/>
    <col min="10248" max="10248" width="13.140625" style="115" customWidth="1"/>
    <col min="10249" max="10249" width="10" style="115" customWidth="1"/>
    <col min="10250" max="10250" width="19.140625" style="115" customWidth="1"/>
    <col min="10251" max="10251" width="16.140625" style="115" customWidth="1"/>
    <col min="10252" max="10252" width="16.28515625" style="115" customWidth="1"/>
    <col min="10253" max="10253" width="15.28515625" style="115" customWidth="1"/>
    <col min="10254" max="10254" width="15.85546875" style="115" customWidth="1"/>
    <col min="10255" max="10255" width="17" style="115" customWidth="1"/>
    <col min="10256" max="10256" width="10.140625" style="115" customWidth="1"/>
    <col min="10257" max="10257" width="9.85546875" style="115" customWidth="1"/>
    <col min="10258" max="10258" width="15.7109375" style="115" customWidth="1"/>
    <col min="10259" max="10259" width="11.7109375" style="115" customWidth="1"/>
    <col min="10260" max="10260" width="11.5703125" style="115" customWidth="1"/>
    <col min="10261" max="10261" width="14" style="115" customWidth="1"/>
    <col min="10262" max="10496" width="9.140625" style="115"/>
    <col min="10497" max="10497" width="4.42578125" style="115" customWidth="1"/>
    <col min="10498" max="10498" width="71.5703125" style="115" customWidth="1"/>
    <col min="10499" max="10499" width="18" style="115" customWidth="1"/>
    <col min="10500" max="10500" width="20.140625" style="115" customWidth="1"/>
    <col min="10501" max="10501" width="18.28515625" style="115" customWidth="1"/>
    <col min="10502" max="10502" width="18.85546875" style="115" customWidth="1"/>
    <col min="10503" max="10503" width="21.7109375" style="115" customWidth="1"/>
    <col min="10504" max="10504" width="13.140625" style="115" customWidth="1"/>
    <col min="10505" max="10505" width="10" style="115" customWidth="1"/>
    <col min="10506" max="10506" width="19.140625" style="115" customWidth="1"/>
    <col min="10507" max="10507" width="16.140625" style="115" customWidth="1"/>
    <col min="10508" max="10508" width="16.28515625" style="115" customWidth="1"/>
    <col min="10509" max="10509" width="15.28515625" style="115" customWidth="1"/>
    <col min="10510" max="10510" width="15.85546875" style="115" customWidth="1"/>
    <col min="10511" max="10511" width="17" style="115" customWidth="1"/>
    <col min="10512" max="10512" width="10.140625" style="115" customWidth="1"/>
    <col min="10513" max="10513" width="9.85546875" style="115" customWidth="1"/>
    <col min="10514" max="10514" width="15.7109375" style="115" customWidth="1"/>
    <col min="10515" max="10515" width="11.7109375" style="115" customWidth="1"/>
    <col min="10516" max="10516" width="11.5703125" style="115" customWidth="1"/>
    <col min="10517" max="10517" width="14" style="115" customWidth="1"/>
    <col min="10518" max="10752" width="9.140625" style="115"/>
    <col min="10753" max="10753" width="4.42578125" style="115" customWidth="1"/>
    <col min="10754" max="10754" width="71.5703125" style="115" customWidth="1"/>
    <col min="10755" max="10755" width="18" style="115" customWidth="1"/>
    <col min="10756" max="10756" width="20.140625" style="115" customWidth="1"/>
    <col min="10757" max="10757" width="18.28515625" style="115" customWidth="1"/>
    <col min="10758" max="10758" width="18.85546875" style="115" customWidth="1"/>
    <col min="10759" max="10759" width="21.7109375" style="115" customWidth="1"/>
    <col min="10760" max="10760" width="13.140625" style="115" customWidth="1"/>
    <col min="10761" max="10761" width="10" style="115" customWidth="1"/>
    <col min="10762" max="10762" width="19.140625" style="115" customWidth="1"/>
    <col min="10763" max="10763" width="16.140625" style="115" customWidth="1"/>
    <col min="10764" max="10764" width="16.28515625" style="115" customWidth="1"/>
    <col min="10765" max="10765" width="15.28515625" style="115" customWidth="1"/>
    <col min="10766" max="10766" width="15.85546875" style="115" customWidth="1"/>
    <col min="10767" max="10767" width="17" style="115" customWidth="1"/>
    <col min="10768" max="10768" width="10.140625" style="115" customWidth="1"/>
    <col min="10769" max="10769" width="9.85546875" style="115" customWidth="1"/>
    <col min="10770" max="10770" width="15.7109375" style="115" customWidth="1"/>
    <col min="10771" max="10771" width="11.7109375" style="115" customWidth="1"/>
    <col min="10772" max="10772" width="11.5703125" style="115" customWidth="1"/>
    <col min="10773" max="10773" width="14" style="115" customWidth="1"/>
    <col min="10774" max="11008" width="9.140625" style="115"/>
    <col min="11009" max="11009" width="4.42578125" style="115" customWidth="1"/>
    <col min="11010" max="11010" width="71.5703125" style="115" customWidth="1"/>
    <col min="11011" max="11011" width="18" style="115" customWidth="1"/>
    <col min="11012" max="11012" width="20.140625" style="115" customWidth="1"/>
    <col min="11013" max="11013" width="18.28515625" style="115" customWidth="1"/>
    <col min="11014" max="11014" width="18.85546875" style="115" customWidth="1"/>
    <col min="11015" max="11015" width="21.7109375" style="115" customWidth="1"/>
    <col min="11016" max="11016" width="13.140625" style="115" customWidth="1"/>
    <col min="11017" max="11017" width="10" style="115" customWidth="1"/>
    <col min="11018" max="11018" width="19.140625" style="115" customWidth="1"/>
    <col min="11019" max="11019" width="16.140625" style="115" customWidth="1"/>
    <col min="11020" max="11020" width="16.28515625" style="115" customWidth="1"/>
    <col min="11021" max="11021" width="15.28515625" style="115" customWidth="1"/>
    <col min="11022" max="11022" width="15.85546875" style="115" customWidth="1"/>
    <col min="11023" max="11023" width="17" style="115" customWidth="1"/>
    <col min="11024" max="11024" width="10.140625" style="115" customWidth="1"/>
    <col min="11025" max="11025" width="9.85546875" style="115" customWidth="1"/>
    <col min="11026" max="11026" width="15.7109375" style="115" customWidth="1"/>
    <col min="11027" max="11027" width="11.7109375" style="115" customWidth="1"/>
    <col min="11028" max="11028" width="11.5703125" style="115" customWidth="1"/>
    <col min="11029" max="11029" width="14" style="115" customWidth="1"/>
    <col min="11030" max="11264" width="9.140625" style="115"/>
    <col min="11265" max="11265" width="4.42578125" style="115" customWidth="1"/>
    <col min="11266" max="11266" width="71.5703125" style="115" customWidth="1"/>
    <col min="11267" max="11267" width="18" style="115" customWidth="1"/>
    <col min="11268" max="11268" width="20.140625" style="115" customWidth="1"/>
    <col min="11269" max="11269" width="18.28515625" style="115" customWidth="1"/>
    <col min="11270" max="11270" width="18.85546875" style="115" customWidth="1"/>
    <col min="11271" max="11271" width="21.7109375" style="115" customWidth="1"/>
    <col min="11272" max="11272" width="13.140625" style="115" customWidth="1"/>
    <col min="11273" max="11273" width="10" style="115" customWidth="1"/>
    <col min="11274" max="11274" width="19.140625" style="115" customWidth="1"/>
    <col min="11275" max="11275" width="16.140625" style="115" customWidth="1"/>
    <col min="11276" max="11276" width="16.28515625" style="115" customWidth="1"/>
    <col min="11277" max="11277" width="15.28515625" style="115" customWidth="1"/>
    <col min="11278" max="11278" width="15.85546875" style="115" customWidth="1"/>
    <col min="11279" max="11279" width="17" style="115" customWidth="1"/>
    <col min="11280" max="11280" width="10.140625" style="115" customWidth="1"/>
    <col min="11281" max="11281" width="9.85546875" style="115" customWidth="1"/>
    <col min="11282" max="11282" width="15.7109375" style="115" customWidth="1"/>
    <col min="11283" max="11283" width="11.7109375" style="115" customWidth="1"/>
    <col min="11284" max="11284" width="11.5703125" style="115" customWidth="1"/>
    <col min="11285" max="11285" width="14" style="115" customWidth="1"/>
    <col min="11286" max="11520" width="9.140625" style="115"/>
    <col min="11521" max="11521" width="4.42578125" style="115" customWidth="1"/>
    <col min="11522" max="11522" width="71.5703125" style="115" customWidth="1"/>
    <col min="11523" max="11523" width="18" style="115" customWidth="1"/>
    <col min="11524" max="11524" width="20.140625" style="115" customWidth="1"/>
    <col min="11525" max="11525" width="18.28515625" style="115" customWidth="1"/>
    <col min="11526" max="11526" width="18.85546875" style="115" customWidth="1"/>
    <col min="11527" max="11527" width="21.7109375" style="115" customWidth="1"/>
    <col min="11528" max="11528" width="13.140625" style="115" customWidth="1"/>
    <col min="11529" max="11529" width="10" style="115" customWidth="1"/>
    <col min="11530" max="11530" width="19.140625" style="115" customWidth="1"/>
    <col min="11531" max="11531" width="16.140625" style="115" customWidth="1"/>
    <col min="11532" max="11532" width="16.28515625" style="115" customWidth="1"/>
    <col min="11533" max="11533" width="15.28515625" style="115" customWidth="1"/>
    <col min="11534" max="11534" width="15.85546875" style="115" customWidth="1"/>
    <col min="11535" max="11535" width="17" style="115" customWidth="1"/>
    <col min="11536" max="11536" width="10.140625" style="115" customWidth="1"/>
    <col min="11537" max="11537" width="9.85546875" style="115" customWidth="1"/>
    <col min="11538" max="11538" width="15.7109375" style="115" customWidth="1"/>
    <col min="11539" max="11539" width="11.7109375" style="115" customWidth="1"/>
    <col min="11540" max="11540" width="11.5703125" style="115" customWidth="1"/>
    <col min="11541" max="11541" width="14" style="115" customWidth="1"/>
    <col min="11542" max="11776" width="9.140625" style="115"/>
    <col min="11777" max="11777" width="4.42578125" style="115" customWidth="1"/>
    <col min="11778" max="11778" width="71.5703125" style="115" customWidth="1"/>
    <col min="11779" max="11779" width="18" style="115" customWidth="1"/>
    <col min="11780" max="11780" width="20.140625" style="115" customWidth="1"/>
    <col min="11781" max="11781" width="18.28515625" style="115" customWidth="1"/>
    <col min="11782" max="11782" width="18.85546875" style="115" customWidth="1"/>
    <col min="11783" max="11783" width="21.7109375" style="115" customWidth="1"/>
    <col min="11784" max="11784" width="13.140625" style="115" customWidth="1"/>
    <col min="11785" max="11785" width="10" style="115" customWidth="1"/>
    <col min="11786" max="11786" width="19.140625" style="115" customWidth="1"/>
    <col min="11787" max="11787" width="16.140625" style="115" customWidth="1"/>
    <col min="11788" max="11788" width="16.28515625" style="115" customWidth="1"/>
    <col min="11789" max="11789" width="15.28515625" style="115" customWidth="1"/>
    <col min="11790" max="11790" width="15.85546875" style="115" customWidth="1"/>
    <col min="11791" max="11791" width="17" style="115" customWidth="1"/>
    <col min="11792" max="11792" width="10.140625" style="115" customWidth="1"/>
    <col min="11793" max="11793" width="9.85546875" style="115" customWidth="1"/>
    <col min="11794" max="11794" width="15.7109375" style="115" customWidth="1"/>
    <col min="11795" max="11795" width="11.7109375" style="115" customWidth="1"/>
    <col min="11796" max="11796" width="11.5703125" style="115" customWidth="1"/>
    <col min="11797" max="11797" width="14" style="115" customWidth="1"/>
    <col min="11798" max="12032" width="9.140625" style="115"/>
    <col min="12033" max="12033" width="4.42578125" style="115" customWidth="1"/>
    <col min="12034" max="12034" width="71.5703125" style="115" customWidth="1"/>
    <col min="12035" max="12035" width="18" style="115" customWidth="1"/>
    <col min="12036" max="12036" width="20.140625" style="115" customWidth="1"/>
    <col min="12037" max="12037" width="18.28515625" style="115" customWidth="1"/>
    <col min="12038" max="12038" width="18.85546875" style="115" customWidth="1"/>
    <col min="12039" max="12039" width="21.7109375" style="115" customWidth="1"/>
    <col min="12040" max="12040" width="13.140625" style="115" customWidth="1"/>
    <col min="12041" max="12041" width="10" style="115" customWidth="1"/>
    <col min="12042" max="12042" width="19.140625" style="115" customWidth="1"/>
    <col min="12043" max="12043" width="16.140625" style="115" customWidth="1"/>
    <col min="12044" max="12044" width="16.28515625" style="115" customWidth="1"/>
    <col min="12045" max="12045" width="15.28515625" style="115" customWidth="1"/>
    <col min="12046" max="12046" width="15.85546875" style="115" customWidth="1"/>
    <col min="12047" max="12047" width="17" style="115" customWidth="1"/>
    <col min="12048" max="12048" width="10.140625" style="115" customWidth="1"/>
    <col min="12049" max="12049" width="9.85546875" style="115" customWidth="1"/>
    <col min="12050" max="12050" width="15.7109375" style="115" customWidth="1"/>
    <col min="12051" max="12051" width="11.7109375" style="115" customWidth="1"/>
    <col min="12052" max="12052" width="11.5703125" style="115" customWidth="1"/>
    <col min="12053" max="12053" width="14" style="115" customWidth="1"/>
    <col min="12054" max="12288" width="9.140625" style="115"/>
    <col min="12289" max="12289" width="4.42578125" style="115" customWidth="1"/>
    <col min="12290" max="12290" width="71.5703125" style="115" customWidth="1"/>
    <col min="12291" max="12291" width="18" style="115" customWidth="1"/>
    <col min="12292" max="12292" width="20.140625" style="115" customWidth="1"/>
    <col min="12293" max="12293" width="18.28515625" style="115" customWidth="1"/>
    <col min="12294" max="12294" width="18.85546875" style="115" customWidth="1"/>
    <col min="12295" max="12295" width="21.7109375" style="115" customWidth="1"/>
    <col min="12296" max="12296" width="13.140625" style="115" customWidth="1"/>
    <col min="12297" max="12297" width="10" style="115" customWidth="1"/>
    <col min="12298" max="12298" width="19.140625" style="115" customWidth="1"/>
    <col min="12299" max="12299" width="16.140625" style="115" customWidth="1"/>
    <col min="12300" max="12300" width="16.28515625" style="115" customWidth="1"/>
    <col min="12301" max="12301" width="15.28515625" style="115" customWidth="1"/>
    <col min="12302" max="12302" width="15.85546875" style="115" customWidth="1"/>
    <col min="12303" max="12303" width="17" style="115" customWidth="1"/>
    <col min="12304" max="12304" width="10.140625" style="115" customWidth="1"/>
    <col min="12305" max="12305" width="9.85546875" style="115" customWidth="1"/>
    <col min="12306" max="12306" width="15.7109375" style="115" customWidth="1"/>
    <col min="12307" max="12307" width="11.7109375" style="115" customWidth="1"/>
    <col min="12308" max="12308" width="11.5703125" style="115" customWidth="1"/>
    <col min="12309" max="12309" width="14" style="115" customWidth="1"/>
    <col min="12310" max="12544" width="9.140625" style="115"/>
    <col min="12545" max="12545" width="4.42578125" style="115" customWidth="1"/>
    <col min="12546" max="12546" width="71.5703125" style="115" customWidth="1"/>
    <col min="12547" max="12547" width="18" style="115" customWidth="1"/>
    <col min="12548" max="12548" width="20.140625" style="115" customWidth="1"/>
    <col min="12549" max="12549" width="18.28515625" style="115" customWidth="1"/>
    <col min="12550" max="12550" width="18.85546875" style="115" customWidth="1"/>
    <col min="12551" max="12551" width="21.7109375" style="115" customWidth="1"/>
    <col min="12552" max="12552" width="13.140625" style="115" customWidth="1"/>
    <col min="12553" max="12553" width="10" style="115" customWidth="1"/>
    <col min="12554" max="12554" width="19.140625" style="115" customWidth="1"/>
    <col min="12555" max="12555" width="16.140625" style="115" customWidth="1"/>
    <col min="12556" max="12556" width="16.28515625" style="115" customWidth="1"/>
    <col min="12557" max="12557" width="15.28515625" style="115" customWidth="1"/>
    <col min="12558" max="12558" width="15.85546875" style="115" customWidth="1"/>
    <col min="12559" max="12559" width="17" style="115" customWidth="1"/>
    <col min="12560" max="12560" width="10.140625" style="115" customWidth="1"/>
    <col min="12561" max="12561" width="9.85546875" style="115" customWidth="1"/>
    <col min="12562" max="12562" width="15.7109375" style="115" customWidth="1"/>
    <col min="12563" max="12563" width="11.7109375" style="115" customWidth="1"/>
    <col min="12564" max="12564" width="11.5703125" style="115" customWidth="1"/>
    <col min="12565" max="12565" width="14" style="115" customWidth="1"/>
    <col min="12566" max="12800" width="9.140625" style="115"/>
    <col min="12801" max="12801" width="4.42578125" style="115" customWidth="1"/>
    <col min="12802" max="12802" width="71.5703125" style="115" customWidth="1"/>
    <col min="12803" max="12803" width="18" style="115" customWidth="1"/>
    <col min="12804" max="12804" width="20.140625" style="115" customWidth="1"/>
    <col min="12805" max="12805" width="18.28515625" style="115" customWidth="1"/>
    <col min="12806" max="12806" width="18.85546875" style="115" customWidth="1"/>
    <col min="12807" max="12807" width="21.7109375" style="115" customWidth="1"/>
    <col min="12808" max="12808" width="13.140625" style="115" customWidth="1"/>
    <col min="12809" max="12809" width="10" style="115" customWidth="1"/>
    <col min="12810" max="12810" width="19.140625" style="115" customWidth="1"/>
    <col min="12811" max="12811" width="16.140625" style="115" customWidth="1"/>
    <col min="12812" max="12812" width="16.28515625" style="115" customWidth="1"/>
    <col min="12813" max="12813" width="15.28515625" style="115" customWidth="1"/>
    <col min="12814" max="12814" width="15.85546875" style="115" customWidth="1"/>
    <col min="12815" max="12815" width="17" style="115" customWidth="1"/>
    <col min="12816" max="12816" width="10.140625" style="115" customWidth="1"/>
    <col min="12817" max="12817" width="9.85546875" style="115" customWidth="1"/>
    <col min="12818" max="12818" width="15.7109375" style="115" customWidth="1"/>
    <col min="12819" max="12819" width="11.7109375" style="115" customWidth="1"/>
    <col min="12820" max="12820" width="11.5703125" style="115" customWidth="1"/>
    <col min="12821" max="12821" width="14" style="115" customWidth="1"/>
    <col min="12822" max="13056" width="9.140625" style="115"/>
    <col min="13057" max="13057" width="4.42578125" style="115" customWidth="1"/>
    <col min="13058" max="13058" width="71.5703125" style="115" customWidth="1"/>
    <col min="13059" max="13059" width="18" style="115" customWidth="1"/>
    <col min="13060" max="13060" width="20.140625" style="115" customWidth="1"/>
    <col min="13061" max="13061" width="18.28515625" style="115" customWidth="1"/>
    <col min="13062" max="13062" width="18.85546875" style="115" customWidth="1"/>
    <col min="13063" max="13063" width="21.7109375" style="115" customWidth="1"/>
    <col min="13064" max="13064" width="13.140625" style="115" customWidth="1"/>
    <col min="13065" max="13065" width="10" style="115" customWidth="1"/>
    <col min="13066" max="13066" width="19.140625" style="115" customWidth="1"/>
    <col min="13067" max="13067" width="16.140625" style="115" customWidth="1"/>
    <col min="13068" max="13068" width="16.28515625" style="115" customWidth="1"/>
    <col min="13069" max="13069" width="15.28515625" style="115" customWidth="1"/>
    <col min="13070" max="13070" width="15.85546875" style="115" customWidth="1"/>
    <col min="13071" max="13071" width="17" style="115" customWidth="1"/>
    <col min="13072" max="13072" width="10.140625" style="115" customWidth="1"/>
    <col min="13073" max="13073" width="9.85546875" style="115" customWidth="1"/>
    <col min="13074" max="13074" width="15.7109375" style="115" customWidth="1"/>
    <col min="13075" max="13075" width="11.7109375" style="115" customWidth="1"/>
    <col min="13076" max="13076" width="11.5703125" style="115" customWidth="1"/>
    <col min="13077" max="13077" width="14" style="115" customWidth="1"/>
    <col min="13078" max="13312" width="9.140625" style="115"/>
    <col min="13313" max="13313" width="4.42578125" style="115" customWidth="1"/>
    <col min="13314" max="13314" width="71.5703125" style="115" customWidth="1"/>
    <col min="13315" max="13315" width="18" style="115" customWidth="1"/>
    <col min="13316" max="13316" width="20.140625" style="115" customWidth="1"/>
    <col min="13317" max="13317" width="18.28515625" style="115" customWidth="1"/>
    <col min="13318" max="13318" width="18.85546875" style="115" customWidth="1"/>
    <col min="13319" max="13319" width="21.7109375" style="115" customWidth="1"/>
    <col min="13320" max="13320" width="13.140625" style="115" customWidth="1"/>
    <col min="13321" max="13321" width="10" style="115" customWidth="1"/>
    <col min="13322" max="13322" width="19.140625" style="115" customWidth="1"/>
    <col min="13323" max="13323" width="16.140625" style="115" customWidth="1"/>
    <col min="13324" max="13324" width="16.28515625" style="115" customWidth="1"/>
    <col min="13325" max="13325" width="15.28515625" style="115" customWidth="1"/>
    <col min="13326" max="13326" width="15.85546875" style="115" customWidth="1"/>
    <col min="13327" max="13327" width="17" style="115" customWidth="1"/>
    <col min="13328" max="13328" width="10.140625" style="115" customWidth="1"/>
    <col min="13329" max="13329" width="9.85546875" style="115" customWidth="1"/>
    <col min="13330" max="13330" width="15.7109375" style="115" customWidth="1"/>
    <col min="13331" max="13331" width="11.7109375" style="115" customWidth="1"/>
    <col min="13332" max="13332" width="11.5703125" style="115" customWidth="1"/>
    <col min="13333" max="13333" width="14" style="115" customWidth="1"/>
    <col min="13334" max="13568" width="9.140625" style="115"/>
    <col min="13569" max="13569" width="4.42578125" style="115" customWidth="1"/>
    <col min="13570" max="13570" width="71.5703125" style="115" customWidth="1"/>
    <col min="13571" max="13571" width="18" style="115" customWidth="1"/>
    <col min="13572" max="13572" width="20.140625" style="115" customWidth="1"/>
    <col min="13573" max="13573" width="18.28515625" style="115" customWidth="1"/>
    <col min="13574" max="13574" width="18.85546875" style="115" customWidth="1"/>
    <col min="13575" max="13575" width="21.7109375" style="115" customWidth="1"/>
    <col min="13576" max="13576" width="13.140625" style="115" customWidth="1"/>
    <col min="13577" max="13577" width="10" style="115" customWidth="1"/>
    <col min="13578" max="13578" width="19.140625" style="115" customWidth="1"/>
    <col min="13579" max="13579" width="16.140625" style="115" customWidth="1"/>
    <col min="13580" max="13580" width="16.28515625" style="115" customWidth="1"/>
    <col min="13581" max="13581" width="15.28515625" style="115" customWidth="1"/>
    <col min="13582" max="13582" width="15.85546875" style="115" customWidth="1"/>
    <col min="13583" max="13583" width="17" style="115" customWidth="1"/>
    <col min="13584" max="13584" width="10.140625" style="115" customWidth="1"/>
    <col min="13585" max="13585" width="9.85546875" style="115" customWidth="1"/>
    <col min="13586" max="13586" width="15.7109375" style="115" customWidth="1"/>
    <col min="13587" max="13587" width="11.7109375" style="115" customWidth="1"/>
    <col min="13588" max="13588" width="11.5703125" style="115" customWidth="1"/>
    <col min="13589" max="13589" width="14" style="115" customWidth="1"/>
    <col min="13590" max="13824" width="9.140625" style="115"/>
    <col min="13825" max="13825" width="4.42578125" style="115" customWidth="1"/>
    <col min="13826" max="13826" width="71.5703125" style="115" customWidth="1"/>
    <col min="13827" max="13827" width="18" style="115" customWidth="1"/>
    <col min="13828" max="13828" width="20.140625" style="115" customWidth="1"/>
    <col min="13829" max="13829" width="18.28515625" style="115" customWidth="1"/>
    <col min="13830" max="13830" width="18.85546875" style="115" customWidth="1"/>
    <col min="13831" max="13831" width="21.7109375" style="115" customWidth="1"/>
    <col min="13832" max="13832" width="13.140625" style="115" customWidth="1"/>
    <col min="13833" max="13833" width="10" style="115" customWidth="1"/>
    <col min="13834" max="13834" width="19.140625" style="115" customWidth="1"/>
    <col min="13835" max="13835" width="16.140625" style="115" customWidth="1"/>
    <col min="13836" max="13836" width="16.28515625" style="115" customWidth="1"/>
    <col min="13837" max="13837" width="15.28515625" style="115" customWidth="1"/>
    <col min="13838" max="13838" width="15.85546875" style="115" customWidth="1"/>
    <col min="13839" max="13839" width="17" style="115" customWidth="1"/>
    <col min="13840" max="13840" width="10.140625" style="115" customWidth="1"/>
    <col min="13841" max="13841" width="9.85546875" style="115" customWidth="1"/>
    <col min="13842" max="13842" width="15.7109375" style="115" customWidth="1"/>
    <col min="13843" max="13843" width="11.7109375" style="115" customWidth="1"/>
    <col min="13844" max="13844" width="11.5703125" style="115" customWidth="1"/>
    <col min="13845" max="13845" width="14" style="115" customWidth="1"/>
    <col min="13846" max="14080" width="9.140625" style="115"/>
    <col min="14081" max="14081" width="4.42578125" style="115" customWidth="1"/>
    <col min="14082" max="14082" width="71.5703125" style="115" customWidth="1"/>
    <col min="14083" max="14083" width="18" style="115" customWidth="1"/>
    <col min="14084" max="14084" width="20.140625" style="115" customWidth="1"/>
    <col min="14085" max="14085" width="18.28515625" style="115" customWidth="1"/>
    <col min="14086" max="14086" width="18.85546875" style="115" customWidth="1"/>
    <col min="14087" max="14087" width="21.7109375" style="115" customWidth="1"/>
    <col min="14088" max="14088" width="13.140625" style="115" customWidth="1"/>
    <col min="14089" max="14089" width="10" style="115" customWidth="1"/>
    <col min="14090" max="14090" width="19.140625" style="115" customWidth="1"/>
    <col min="14091" max="14091" width="16.140625" style="115" customWidth="1"/>
    <col min="14092" max="14092" width="16.28515625" style="115" customWidth="1"/>
    <col min="14093" max="14093" width="15.28515625" style="115" customWidth="1"/>
    <col min="14094" max="14094" width="15.85546875" style="115" customWidth="1"/>
    <col min="14095" max="14095" width="17" style="115" customWidth="1"/>
    <col min="14096" max="14096" width="10.140625" style="115" customWidth="1"/>
    <col min="14097" max="14097" width="9.85546875" style="115" customWidth="1"/>
    <col min="14098" max="14098" width="15.7109375" style="115" customWidth="1"/>
    <col min="14099" max="14099" width="11.7109375" style="115" customWidth="1"/>
    <col min="14100" max="14100" width="11.5703125" style="115" customWidth="1"/>
    <col min="14101" max="14101" width="14" style="115" customWidth="1"/>
    <col min="14102" max="14336" width="9.140625" style="115"/>
    <col min="14337" max="14337" width="4.42578125" style="115" customWidth="1"/>
    <col min="14338" max="14338" width="71.5703125" style="115" customWidth="1"/>
    <col min="14339" max="14339" width="18" style="115" customWidth="1"/>
    <col min="14340" max="14340" width="20.140625" style="115" customWidth="1"/>
    <col min="14341" max="14341" width="18.28515625" style="115" customWidth="1"/>
    <col min="14342" max="14342" width="18.85546875" style="115" customWidth="1"/>
    <col min="14343" max="14343" width="21.7109375" style="115" customWidth="1"/>
    <col min="14344" max="14344" width="13.140625" style="115" customWidth="1"/>
    <col min="14345" max="14345" width="10" style="115" customWidth="1"/>
    <col min="14346" max="14346" width="19.140625" style="115" customWidth="1"/>
    <col min="14347" max="14347" width="16.140625" style="115" customWidth="1"/>
    <col min="14348" max="14348" width="16.28515625" style="115" customWidth="1"/>
    <col min="14349" max="14349" width="15.28515625" style="115" customWidth="1"/>
    <col min="14350" max="14350" width="15.85546875" style="115" customWidth="1"/>
    <col min="14351" max="14351" width="17" style="115" customWidth="1"/>
    <col min="14352" max="14352" width="10.140625" style="115" customWidth="1"/>
    <col min="14353" max="14353" width="9.85546875" style="115" customWidth="1"/>
    <col min="14354" max="14354" width="15.7109375" style="115" customWidth="1"/>
    <col min="14355" max="14355" width="11.7109375" style="115" customWidth="1"/>
    <col min="14356" max="14356" width="11.5703125" style="115" customWidth="1"/>
    <col min="14357" max="14357" width="14" style="115" customWidth="1"/>
    <col min="14358" max="14592" width="9.140625" style="115"/>
    <col min="14593" max="14593" width="4.42578125" style="115" customWidth="1"/>
    <col min="14594" max="14594" width="71.5703125" style="115" customWidth="1"/>
    <col min="14595" max="14595" width="18" style="115" customWidth="1"/>
    <col min="14596" max="14596" width="20.140625" style="115" customWidth="1"/>
    <col min="14597" max="14597" width="18.28515625" style="115" customWidth="1"/>
    <col min="14598" max="14598" width="18.85546875" style="115" customWidth="1"/>
    <col min="14599" max="14599" width="21.7109375" style="115" customWidth="1"/>
    <col min="14600" max="14600" width="13.140625" style="115" customWidth="1"/>
    <col min="14601" max="14601" width="10" style="115" customWidth="1"/>
    <col min="14602" max="14602" width="19.140625" style="115" customWidth="1"/>
    <col min="14603" max="14603" width="16.140625" style="115" customWidth="1"/>
    <col min="14604" max="14604" width="16.28515625" style="115" customWidth="1"/>
    <col min="14605" max="14605" width="15.28515625" style="115" customWidth="1"/>
    <col min="14606" max="14606" width="15.85546875" style="115" customWidth="1"/>
    <col min="14607" max="14607" width="17" style="115" customWidth="1"/>
    <col min="14608" max="14608" width="10.140625" style="115" customWidth="1"/>
    <col min="14609" max="14609" width="9.85546875" style="115" customWidth="1"/>
    <col min="14610" max="14610" width="15.7109375" style="115" customWidth="1"/>
    <col min="14611" max="14611" width="11.7109375" style="115" customWidth="1"/>
    <col min="14612" max="14612" width="11.5703125" style="115" customWidth="1"/>
    <col min="14613" max="14613" width="14" style="115" customWidth="1"/>
    <col min="14614" max="14848" width="9.140625" style="115"/>
    <col min="14849" max="14849" width="4.42578125" style="115" customWidth="1"/>
    <col min="14850" max="14850" width="71.5703125" style="115" customWidth="1"/>
    <col min="14851" max="14851" width="18" style="115" customWidth="1"/>
    <col min="14852" max="14852" width="20.140625" style="115" customWidth="1"/>
    <col min="14853" max="14853" width="18.28515625" style="115" customWidth="1"/>
    <col min="14854" max="14854" width="18.85546875" style="115" customWidth="1"/>
    <col min="14855" max="14855" width="21.7109375" style="115" customWidth="1"/>
    <col min="14856" max="14856" width="13.140625" style="115" customWidth="1"/>
    <col min="14857" max="14857" width="10" style="115" customWidth="1"/>
    <col min="14858" max="14858" width="19.140625" style="115" customWidth="1"/>
    <col min="14859" max="14859" width="16.140625" style="115" customWidth="1"/>
    <col min="14860" max="14860" width="16.28515625" style="115" customWidth="1"/>
    <col min="14861" max="14861" width="15.28515625" style="115" customWidth="1"/>
    <col min="14862" max="14862" width="15.85546875" style="115" customWidth="1"/>
    <col min="14863" max="14863" width="17" style="115" customWidth="1"/>
    <col min="14864" max="14864" width="10.140625" style="115" customWidth="1"/>
    <col min="14865" max="14865" width="9.85546875" style="115" customWidth="1"/>
    <col min="14866" max="14866" width="15.7109375" style="115" customWidth="1"/>
    <col min="14867" max="14867" width="11.7109375" style="115" customWidth="1"/>
    <col min="14868" max="14868" width="11.5703125" style="115" customWidth="1"/>
    <col min="14869" max="14869" width="14" style="115" customWidth="1"/>
    <col min="14870" max="15104" width="9.140625" style="115"/>
    <col min="15105" max="15105" width="4.42578125" style="115" customWidth="1"/>
    <col min="15106" max="15106" width="71.5703125" style="115" customWidth="1"/>
    <col min="15107" max="15107" width="18" style="115" customWidth="1"/>
    <col min="15108" max="15108" width="20.140625" style="115" customWidth="1"/>
    <col min="15109" max="15109" width="18.28515625" style="115" customWidth="1"/>
    <col min="15110" max="15110" width="18.85546875" style="115" customWidth="1"/>
    <col min="15111" max="15111" width="21.7109375" style="115" customWidth="1"/>
    <col min="15112" max="15112" width="13.140625" style="115" customWidth="1"/>
    <col min="15113" max="15113" width="10" style="115" customWidth="1"/>
    <col min="15114" max="15114" width="19.140625" style="115" customWidth="1"/>
    <col min="15115" max="15115" width="16.140625" style="115" customWidth="1"/>
    <col min="15116" max="15116" width="16.28515625" style="115" customWidth="1"/>
    <col min="15117" max="15117" width="15.28515625" style="115" customWidth="1"/>
    <col min="15118" max="15118" width="15.85546875" style="115" customWidth="1"/>
    <col min="15119" max="15119" width="17" style="115" customWidth="1"/>
    <col min="15120" max="15120" width="10.140625" style="115" customWidth="1"/>
    <col min="15121" max="15121" width="9.85546875" style="115" customWidth="1"/>
    <col min="15122" max="15122" width="15.7109375" style="115" customWidth="1"/>
    <col min="15123" max="15123" width="11.7109375" style="115" customWidth="1"/>
    <col min="15124" max="15124" width="11.5703125" style="115" customWidth="1"/>
    <col min="15125" max="15125" width="14" style="115" customWidth="1"/>
    <col min="15126" max="15360" width="9.140625" style="115"/>
    <col min="15361" max="15361" width="4.42578125" style="115" customWidth="1"/>
    <col min="15362" max="15362" width="71.5703125" style="115" customWidth="1"/>
    <col min="15363" max="15363" width="18" style="115" customWidth="1"/>
    <col min="15364" max="15364" width="20.140625" style="115" customWidth="1"/>
    <col min="15365" max="15365" width="18.28515625" style="115" customWidth="1"/>
    <col min="15366" max="15366" width="18.85546875" style="115" customWidth="1"/>
    <col min="15367" max="15367" width="21.7109375" style="115" customWidth="1"/>
    <col min="15368" max="15368" width="13.140625" style="115" customWidth="1"/>
    <col min="15369" max="15369" width="10" style="115" customWidth="1"/>
    <col min="15370" max="15370" width="19.140625" style="115" customWidth="1"/>
    <col min="15371" max="15371" width="16.140625" style="115" customWidth="1"/>
    <col min="15372" max="15372" width="16.28515625" style="115" customWidth="1"/>
    <col min="15373" max="15373" width="15.28515625" style="115" customWidth="1"/>
    <col min="15374" max="15374" width="15.85546875" style="115" customWidth="1"/>
    <col min="15375" max="15375" width="17" style="115" customWidth="1"/>
    <col min="15376" max="15376" width="10.140625" style="115" customWidth="1"/>
    <col min="15377" max="15377" width="9.85546875" style="115" customWidth="1"/>
    <col min="15378" max="15378" width="15.7109375" style="115" customWidth="1"/>
    <col min="15379" max="15379" width="11.7109375" style="115" customWidth="1"/>
    <col min="15380" max="15380" width="11.5703125" style="115" customWidth="1"/>
    <col min="15381" max="15381" width="14" style="115" customWidth="1"/>
    <col min="15382" max="15616" width="9.140625" style="115"/>
    <col min="15617" max="15617" width="4.42578125" style="115" customWidth="1"/>
    <col min="15618" max="15618" width="71.5703125" style="115" customWidth="1"/>
    <col min="15619" max="15619" width="18" style="115" customWidth="1"/>
    <col min="15620" max="15620" width="20.140625" style="115" customWidth="1"/>
    <col min="15621" max="15621" width="18.28515625" style="115" customWidth="1"/>
    <col min="15622" max="15622" width="18.85546875" style="115" customWidth="1"/>
    <col min="15623" max="15623" width="21.7109375" style="115" customWidth="1"/>
    <col min="15624" max="15624" width="13.140625" style="115" customWidth="1"/>
    <col min="15625" max="15625" width="10" style="115" customWidth="1"/>
    <col min="15626" max="15626" width="19.140625" style="115" customWidth="1"/>
    <col min="15627" max="15627" width="16.140625" style="115" customWidth="1"/>
    <col min="15628" max="15628" width="16.28515625" style="115" customWidth="1"/>
    <col min="15629" max="15629" width="15.28515625" style="115" customWidth="1"/>
    <col min="15630" max="15630" width="15.85546875" style="115" customWidth="1"/>
    <col min="15631" max="15631" width="17" style="115" customWidth="1"/>
    <col min="15632" max="15632" width="10.140625" style="115" customWidth="1"/>
    <col min="15633" max="15633" width="9.85546875" style="115" customWidth="1"/>
    <col min="15634" max="15634" width="15.7109375" style="115" customWidth="1"/>
    <col min="15635" max="15635" width="11.7109375" style="115" customWidth="1"/>
    <col min="15636" max="15636" width="11.5703125" style="115" customWidth="1"/>
    <col min="15637" max="15637" width="14" style="115" customWidth="1"/>
    <col min="15638" max="15872" width="9.140625" style="115"/>
    <col min="15873" max="15873" width="4.42578125" style="115" customWidth="1"/>
    <col min="15874" max="15874" width="71.5703125" style="115" customWidth="1"/>
    <col min="15875" max="15875" width="18" style="115" customWidth="1"/>
    <col min="15876" max="15876" width="20.140625" style="115" customWidth="1"/>
    <col min="15877" max="15877" width="18.28515625" style="115" customWidth="1"/>
    <col min="15878" max="15878" width="18.85546875" style="115" customWidth="1"/>
    <col min="15879" max="15879" width="21.7109375" style="115" customWidth="1"/>
    <col min="15880" max="15880" width="13.140625" style="115" customWidth="1"/>
    <col min="15881" max="15881" width="10" style="115" customWidth="1"/>
    <col min="15882" max="15882" width="19.140625" style="115" customWidth="1"/>
    <col min="15883" max="15883" width="16.140625" style="115" customWidth="1"/>
    <col min="15884" max="15884" width="16.28515625" style="115" customWidth="1"/>
    <col min="15885" max="15885" width="15.28515625" style="115" customWidth="1"/>
    <col min="15886" max="15886" width="15.85546875" style="115" customWidth="1"/>
    <col min="15887" max="15887" width="17" style="115" customWidth="1"/>
    <col min="15888" max="15888" width="10.140625" style="115" customWidth="1"/>
    <col min="15889" max="15889" width="9.85546875" style="115" customWidth="1"/>
    <col min="15890" max="15890" width="15.7109375" style="115" customWidth="1"/>
    <col min="15891" max="15891" width="11.7109375" style="115" customWidth="1"/>
    <col min="15892" max="15892" width="11.5703125" style="115" customWidth="1"/>
    <col min="15893" max="15893" width="14" style="115" customWidth="1"/>
    <col min="15894" max="16128" width="9.140625" style="115"/>
    <col min="16129" max="16129" width="4.42578125" style="115" customWidth="1"/>
    <col min="16130" max="16130" width="71.5703125" style="115" customWidth="1"/>
    <col min="16131" max="16131" width="18" style="115" customWidth="1"/>
    <col min="16132" max="16132" width="20.140625" style="115" customWidth="1"/>
    <col min="16133" max="16133" width="18.28515625" style="115" customWidth="1"/>
    <col min="16134" max="16134" width="18.85546875" style="115" customWidth="1"/>
    <col min="16135" max="16135" width="21.7109375" style="115" customWidth="1"/>
    <col min="16136" max="16136" width="13.140625" style="115" customWidth="1"/>
    <col min="16137" max="16137" width="10" style="115" customWidth="1"/>
    <col min="16138" max="16138" width="19.140625" style="115" customWidth="1"/>
    <col min="16139" max="16139" width="16.140625" style="115" customWidth="1"/>
    <col min="16140" max="16140" width="16.28515625" style="115" customWidth="1"/>
    <col min="16141" max="16141" width="15.28515625" style="115" customWidth="1"/>
    <col min="16142" max="16142" width="15.85546875" style="115" customWidth="1"/>
    <col min="16143" max="16143" width="17" style="115" customWidth="1"/>
    <col min="16144" max="16144" width="10.140625" style="115" customWidth="1"/>
    <col min="16145" max="16145" width="9.85546875" style="115" customWidth="1"/>
    <col min="16146" max="16146" width="15.7109375" style="115" customWidth="1"/>
    <col min="16147" max="16147" width="11.7109375" style="115" customWidth="1"/>
    <col min="16148" max="16148" width="11.5703125" style="115" customWidth="1"/>
    <col min="16149" max="16149" width="14" style="115" customWidth="1"/>
    <col min="16150" max="16384" width="9.140625" style="115"/>
  </cols>
  <sheetData>
    <row r="2" spans="2:21" ht="21">
      <c r="D2" s="59" t="s">
        <v>411</v>
      </c>
    </row>
    <row r="3" spans="2:21" ht="21">
      <c r="B3" s="59" t="s">
        <v>441</v>
      </c>
      <c r="C3" s="3"/>
      <c r="D3" s="3"/>
    </row>
    <row r="4" spans="2:21" ht="14.25" thickBot="1"/>
    <row r="5" spans="2:21" ht="21.75" thickBot="1">
      <c r="B5" s="167"/>
      <c r="C5" s="168" t="s">
        <v>303</v>
      </c>
      <c r="D5" s="168"/>
      <c r="E5" s="168"/>
      <c r="F5" s="168"/>
      <c r="G5" s="168"/>
      <c r="H5" s="168"/>
      <c r="I5" s="168"/>
      <c r="J5" s="169"/>
      <c r="K5" s="168"/>
      <c r="L5" s="168"/>
      <c r="M5" s="168" t="s">
        <v>400</v>
      </c>
      <c r="N5" s="168"/>
      <c r="O5" s="168"/>
      <c r="P5" s="168"/>
      <c r="Q5" s="168"/>
      <c r="R5" s="168"/>
      <c r="S5" s="170"/>
      <c r="T5" s="171" t="s">
        <v>278</v>
      </c>
      <c r="U5" s="172"/>
    </row>
    <row r="6" spans="2:21" ht="21">
      <c r="B6" s="697" t="s">
        <v>92</v>
      </c>
      <c r="C6" s="173" t="s">
        <v>279</v>
      </c>
      <c r="D6" s="173" t="s">
        <v>280</v>
      </c>
      <c r="E6" s="699" t="s">
        <v>5</v>
      </c>
      <c r="F6" s="124" t="s">
        <v>281</v>
      </c>
      <c r="G6" s="699" t="s">
        <v>245</v>
      </c>
      <c r="H6" s="699" t="s">
        <v>93</v>
      </c>
      <c r="I6" s="699" t="s">
        <v>94</v>
      </c>
      <c r="J6" s="695" t="s">
        <v>246</v>
      </c>
      <c r="K6" s="124" t="s">
        <v>279</v>
      </c>
      <c r="L6" s="173" t="s">
        <v>280</v>
      </c>
      <c r="M6" s="699" t="s">
        <v>5</v>
      </c>
      <c r="N6" s="174" t="s">
        <v>281</v>
      </c>
      <c r="O6" s="699" t="s">
        <v>245</v>
      </c>
      <c r="P6" s="699" t="s">
        <v>93</v>
      </c>
      <c r="Q6" s="699" t="s">
        <v>94</v>
      </c>
      <c r="R6" s="695" t="s">
        <v>246</v>
      </c>
      <c r="S6" s="125" t="s">
        <v>245</v>
      </c>
      <c r="T6" s="173" t="s">
        <v>94</v>
      </c>
      <c r="U6" s="126" t="s">
        <v>246</v>
      </c>
    </row>
    <row r="7" spans="2:21" ht="21.75" thickBot="1">
      <c r="B7" s="698"/>
      <c r="C7" s="175" t="s">
        <v>282</v>
      </c>
      <c r="D7" s="175" t="s">
        <v>282</v>
      </c>
      <c r="E7" s="700"/>
      <c r="F7" s="176" t="s">
        <v>283</v>
      </c>
      <c r="G7" s="700"/>
      <c r="H7" s="700"/>
      <c r="I7" s="700"/>
      <c r="J7" s="696"/>
      <c r="K7" s="176" t="s">
        <v>282</v>
      </c>
      <c r="L7" s="175" t="s">
        <v>282</v>
      </c>
      <c r="M7" s="700"/>
      <c r="N7" s="177" t="s">
        <v>283</v>
      </c>
      <c r="O7" s="700"/>
      <c r="P7" s="700"/>
      <c r="Q7" s="700"/>
      <c r="R7" s="696"/>
      <c r="S7" s="178" t="s">
        <v>284</v>
      </c>
      <c r="T7" s="179" t="s">
        <v>284</v>
      </c>
      <c r="U7" s="180" t="s">
        <v>284</v>
      </c>
    </row>
    <row r="8" spans="2:21" ht="21">
      <c r="B8" s="137" t="s">
        <v>314</v>
      </c>
      <c r="C8" s="69">
        <v>7515986.7599999998</v>
      </c>
      <c r="D8" s="69">
        <v>171779576.66</v>
      </c>
      <c r="E8" s="74">
        <v>6470753.4699999997</v>
      </c>
      <c r="F8" s="70">
        <v>8538417.6300000008</v>
      </c>
      <c r="G8" s="181">
        <v>194304734.52000001</v>
      </c>
      <c r="H8" s="39">
        <v>17267</v>
      </c>
      <c r="I8" s="69" t="s">
        <v>176</v>
      </c>
      <c r="J8" s="139">
        <v>11252.952714175874</v>
      </c>
      <c r="K8" s="182">
        <v>7391286.04</v>
      </c>
      <c r="L8" s="183">
        <v>231253176.31</v>
      </c>
      <c r="M8" s="183">
        <v>6115388.8799999999</v>
      </c>
      <c r="N8" s="183">
        <v>8925716.8599999994</v>
      </c>
      <c r="O8" s="69">
        <v>253685568.09</v>
      </c>
      <c r="P8" s="184">
        <v>17767</v>
      </c>
      <c r="Q8" s="69" t="s">
        <v>176</v>
      </c>
      <c r="R8" s="70">
        <v>14278.469527206264</v>
      </c>
      <c r="S8" s="185">
        <f>+(O8-G8)/G8*100</f>
        <v>30.560672500693929</v>
      </c>
      <c r="T8" s="186">
        <f>+(P8-H8)/H8*100</f>
        <v>2.8956969942665198</v>
      </c>
      <c r="U8" s="187">
        <f>+(R8-J8)/J8*100</f>
        <v>26.886426077477466</v>
      </c>
    </row>
    <row r="9" spans="2:21" ht="21">
      <c r="B9" s="188" t="s">
        <v>315</v>
      </c>
      <c r="C9" s="62">
        <v>4934024.3899999997</v>
      </c>
      <c r="D9" s="62">
        <v>6876455.7699999996</v>
      </c>
      <c r="E9" s="62">
        <v>870775.68</v>
      </c>
      <c r="F9" s="62">
        <v>3821287.95</v>
      </c>
      <c r="G9" s="189">
        <v>16502543.779999999</v>
      </c>
      <c r="H9" s="78">
        <v>795</v>
      </c>
      <c r="I9" s="62" t="s">
        <v>176</v>
      </c>
      <c r="J9" s="157">
        <v>20757.916705418473</v>
      </c>
      <c r="K9" s="145">
        <v>4852162.0199999996</v>
      </c>
      <c r="L9" s="145">
        <v>9257225.2699999996</v>
      </c>
      <c r="M9" s="145">
        <v>822953.91</v>
      </c>
      <c r="N9" s="145">
        <v>3994620.06</v>
      </c>
      <c r="O9" s="62">
        <v>18926961.260000002</v>
      </c>
      <c r="P9" s="78">
        <v>1514</v>
      </c>
      <c r="Q9" s="62" t="s">
        <v>176</v>
      </c>
      <c r="R9" s="147">
        <v>12501.295418184796</v>
      </c>
      <c r="S9" s="190">
        <f>+(O9-G9)/G9*100</f>
        <v>14.691174356636081</v>
      </c>
      <c r="T9" s="152">
        <f>+(P9-H9)/H9*100</f>
        <v>90.440251572327043</v>
      </c>
      <c r="U9" s="191">
        <f>+(R9-J9)/J9*100</f>
        <v>-39.775770393559952</v>
      </c>
    </row>
    <row r="10" spans="2:21" ht="21">
      <c r="B10" s="188" t="s">
        <v>316</v>
      </c>
      <c r="C10" s="62">
        <v>10596727.140000001</v>
      </c>
      <c r="D10" s="62">
        <v>47255936.57</v>
      </c>
      <c r="E10" s="62">
        <v>5379168.9199999999</v>
      </c>
      <c r="F10" s="62">
        <v>7613267.0700000003</v>
      </c>
      <c r="G10" s="192">
        <v>70845099.700000003</v>
      </c>
      <c r="H10" s="78">
        <v>1300</v>
      </c>
      <c r="I10" s="62" t="s">
        <v>176</v>
      </c>
      <c r="J10" s="157">
        <v>54496.230540210847</v>
      </c>
      <c r="K10" s="145">
        <v>10420912.619999999</v>
      </c>
      <c r="L10" s="145">
        <v>63616907.460000001</v>
      </c>
      <c r="M10" s="145">
        <v>5083752.6100000003</v>
      </c>
      <c r="N10" s="145">
        <v>7958601.8399999999</v>
      </c>
      <c r="O10" s="62">
        <v>87080174.530000001</v>
      </c>
      <c r="P10" s="78">
        <v>4285</v>
      </c>
      <c r="Q10" s="62" t="s">
        <v>176</v>
      </c>
      <c r="R10" s="147">
        <v>20322.094406978213</v>
      </c>
      <c r="S10" s="190">
        <f t="shared" ref="S10:T21" si="0">+(O10-G10)/G10*100</f>
        <v>22.916298937751368</v>
      </c>
      <c r="T10" s="152">
        <f t="shared" si="0"/>
        <v>229.61538461538458</v>
      </c>
      <c r="U10" s="191">
        <f t="shared" ref="U10:U21" si="1">+(R10-J10)/J10*100</f>
        <v>-62.709174184105706</v>
      </c>
    </row>
    <row r="11" spans="2:21" ht="21">
      <c r="B11" s="188" t="s">
        <v>317</v>
      </c>
      <c r="C11" s="62">
        <v>15338916.57</v>
      </c>
      <c r="D11" s="62">
        <v>353060511.00999999</v>
      </c>
      <c r="E11" s="62">
        <v>5767137.0499999998</v>
      </c>
      <c r="F11" s="62">
        <v>9463825.1500000004</v>
      </c>
      <c r="G11" s="192">
        <v>383630389.79000002</v>
      </c>
      <c r="H11" s="78">
        <v>3964</v>
      </c>
      <c r="I11" s="62" t="s">
        <v>176</v>
      </c>
      <c r="J11" s="157">
        <v>96778.604890273855</v>
      </c>
      <c r="K11" s="145">
        <v>15084422.51</v>
      </c>
      <c r="L11" s="145">
        <v>475297274.5</v>
      </c>
      <c r="M11" s="145">
        <v>5450414.0800000001</v>
      </c>
      <c r="N11" s="145">
        <v>9893100.5</v>
      </c>
      <c r="O11" s="62">
        <v>505725211.58999997</v>
      </c>
      <c r="P11" s="78">
        <v>4281</v>
      </c>
      <c r="Q11" s="62" t="s">
        <v>176</v>
      </c>
      <c r="R11" s="147">
        <v>118132.49511510266</v>
      </c>
      <c r="S11" s="190">
        <f t="shared" si="0"/>
        <v>31.826160035662159</v>
      </c>
      <c r="T11" s="152">
        <f t="shared" si="0"/>
        <v>7.9969727547931386</v>
      </c>
      <c r="U11" s="191">
        <f t="shared" si="1"/>
        <v>22.064680772201182</v>
      </c>
    </row>
    <row r="12" spans="2:21" ht="21">
      <c r="B12" s="188" t="s">
        <v>318</v>
      </c>
      <c r="C12" s="62">
        <v>11882128.630000001</v>
      </c>
      <c r="D12" s="62">
        <v>16722654.02</v>
      </c>
      <c r="E12" s="62">
        <v>2748937.68</v>
      </c>
      <c r="F12" s="62">
        <v>5191857.87</v>
      </c>
      <c r="G12" s="192">
        <v>36545578.200000003</v>
      </c>
      <c r="H12" s="78">
        <v>85675</v>
      </c>
      <c r="I12" s="62" t="s">
        <v>176</v>
      </c>
      <c r="J12" s="157">
        <v>426.56058587937497</v>
      </c>
      <c r="K12" s="145">
        <v>11684987.51</v>
      </c>
      <c r="L12" s="145">
        <v>22512378.550000001</v>
      </c>
      <c r="M12" s="145">
        <v>2597969.9300000002</v>
      </c>
      <c r="N12" s="145">
        <v>5427358.4800000004</v>
      </c>
      <c r="O12" s="62">
        <v>42222694.469999999</v>
      </c>
      <c r="P12" s="78">
        <v>81251</v>
      </c>
      <c r="Q12" s="62" t="s">
        <v>176</v>
      </c>
      <c r="R12" s="147">
        <v>519.65753616862992</v>
      </c>
      <c r="S12" s="190">
        <f t="shared" si="0"/>
        <v>15.534345191999165</v>
      </c>
      <c r="T12" s="152">
        <f t="shared" si="0"/>
        <v>-5.1637000291800401</v>
      </c>
      <c r="U12" s="191">
        <f t="shared" si="1"/>
        <v>21.825024010910703</v>
      </c>
    </row>
    <row r="13" spans="2:21" ht="21">
      <c r="B13" s="188" t="s">
        <v>135</v>
      </c>
      <c r="C13" s="62">
        <v>19487091.149999999</v>
      </c>
      <c r="D13" s="62">
        <v>52003809.789999999</v>
      </c>
      <c r="E13" s="62">
        <v>4157865.62</v>
      </c>
      <c r="F13" s="62">
        <v>10433611.41</v>
      </c>
      <c r="G13" s="192">
        <v>86082377.969999999</v>
      </c>
      <c r="H13" s="78">
        <v>421405</v>
      </c>
      <c r="I13" s="62" t="s">
        <v>176</v>
      </c>
      <c r="J13" s="157">
        <v>204.2746952908646</v>
      </c>
      <c r="K13" s="145">
        <v>19163773.07</v>
      </c>
      <c r="L13" s="145">
        <v>70008591.409999996</v>
      </c>
      <c r="M13" s="145">
        <v>3929521.55</v>
      </c>
      <c r="N13" s="145">
        <v>10906875.880000001</v>
      </c>
      <c r="O13" s="62">
        <v>104008761.91</v>
      </c>
      <c r="P13" s="78">
        <v>1497298</v>
      </c>
      <c r="Q13" s="62" t="s">
        <v>176</v>
      </c>
      <c r="R13" s="147">
        <v>69.464302967516289</v>
      </c>
      <c r="S13" s="190">
        <f t="shared" si="0"/>
        <v>20.82468486900699</v>
      </c>
      <c r="T13" s="152">
        <f t="shared" si="0"/>
        <v>255.31092417033494</v>
      </c>
      <c r="U13" s="191">
        <f t="shared" si="1"/>
        <v>-65.994660832264714</v>
      </c>
    </row>
    <row r="14" spans="2:21" ht="21">
      <c r="B14" s="188" t="s">
        <v>151</v>
      </c>
      <c r="C14" s="62">
        <v>9772097.3399999999</v>
      </c>
      <c r="D14" s="62">
        <v>5593922.96</v>
      </c>
      <c r="E14" s="62">
        <v>793694.42</v>
      </c>
      <c r="F14" s="62">
        <v>6767649.9699999997</v>
      </c>
      <c r="G14" s="192">
        <v>22927364.690000001</v>
      </c>
      <c r="H14" s="78">
        <v>22421</v>
      </c>
      <c r="I14" s="62" t="s">
        <v>176</v>
      </c>
      <c r="J14" s="157">
        <v>1022.5843935026493</v>
      </c>
      <c r="K14" s="145">
        <v>9609964.5899999999</v>
      </c>
      <c r="L14" s="145">
        <v>7530653.3899999997</v>
      </c>
      <c r="M14" s="145">
        <v>750105.85</v>
      </c>
      <c r="N14" s="145">
        <v>7074627.8799999999</v>
      </c>
      <c r="O14" s="62">
        <v>24965351.710000001</v>
      </c>
      <c r="P14" s="78">
        <v>21590</v>
      </c>
      <c r="Q14" s="62" t="s">
        <v>176</v>
      </c>
      <c r="R14" s="147">
        <v>1156.3386620423826</v>
      </c>
      <c r="S14" s="190">
        <f t="shared" si="0"/>
        <v>8.8888847347069415</v>
      </c>
      <c r="T14" s="152">
        <f t="shared" si="0"/>
        <v>-3.7063467285134473</v>
      </c>
      <c r="U14" s="191">
        <f t="shared" si="1"/>
        <v>13.080022479277819</v>
      </c>
    </row>
    <row r="15" spans="2:21" ht="21">
      <c r="B15" s="188" t="s">
        <v>319</v>
      </c>
      <c r="C15" s="62">
        <v>8605791.2400000002</v>
      </c>
      <c r="D15" s="62">
        <v>6706794.7000000002</v>
      </c>
      <c r="E15" s="62">
        <v>2936813.57</v>
      </c>
      <c r="F15" s="62">
        <v>2883142.37</v>
      </c>
      <c r="G15" s="192">
        <v>21132541.890000001</v>
      </c>
      <c r="H15" s="78">
        <v>10834</v>
      </c>
      <c r="I15" s="62" t="s">
        <v>176</v>
      </c>
      <c r="J15" s="157">
        <v>1950.5761387160574</v>
      </c>
      <c r="K15" s="145">
        <v>8463009.1400000006</v>
      </c>
      <c r="L15" s="145">
        <v>9028824.0800000001</v>
      </c>
      <c r="M15" s="145">
        <v>2775527.94</v>
      </c>
      <c r="N15" s="145">
        <v>3013920.56</v>
      </c>
      <c r="O15" s="62">
        <v>23281281.719999999</v>
      </c>
      <c r="P15" s="78">
        <v>10218</v>
      </c>
      <c r="Q15" s="62" t="s">
        <v>176</v>
      </c>
      <c r="R15" s="147">
        <v>2278.4577924386044</v>
      </c>
      <c r="S15" s="190">
        <f t="shared" si="0"/>
        <v>10.167919416342386</v>
      </c>
      <c r="T15" s="152">
        <f t="shared" si="0"/>
        <v>-5.6858039505261218</v>
      </c>
      <c r="U15" s="191">
        <f t="shared" si="1"/>
        <v>16.809477323882938</v>
      </c>
    </row>
    <row r="16" spans="2:21" ht="21">
      <c r="B16" s="188" t="s">
        <v>320</v>
      </c>
      <c r="C16" s="62">
        <v>18669523.940000001</v>
      </c>
      <c r="D16" s="62">
        <v>314297446.48000002</v>
      </c>
      <c r="E16" s="62">
        <v>4155760.68</v>
      </c>
      <c r="F16" s="62">
        <v>11790775.789999999</v>
      </c>
      <c r="G16" s="192">
        <v>348913506.89999998</v>
      </c>
      <c r="H16" s="78">
        <v>360545</v>
      </c>
      <c r="I16" s="62" t="s">
        <v>176</v>
      </c>
      <c r="J16" s="157">
        <v>967.7391362983559</v>
      </c>
      <c r="K16" s="145">
        <v>18359770.440000001</v>
      </c>
      <c r="L16" s="145">
        <v>423113644.93000001</v>
      </c>
      <c r="M16" s="145">
        <v>3927532.21</v>
      </c>
      <c r="N16" s="145">
        <v>12325600.699999999</v>
      </c>
      <c r="O16" s="62">
        <v>457726548.29000002</v>
      </c>
      <c r="P16" s="78">
        <v>312200</v>
      </c>
      <c r="Q16" s="62" t="s">
        <v>176</v>
      </c>
      <c r="R16" s="147">
        <v>1466.1324416594755</v>
      </c>
      <c r="S16" s="190">
        <f t="shared" si="0"/>
        <v>31.18625081521602</v>
      </c>
      <c r="T16" s="152">
        <f t="shared" si="0"/>
        <v>-13.408867131703396</v>
      </c>
      <c r="U16" s="191">
        <f t="shared" si="1"/>
        <v>51.500790519591419</v>
      </c>
    </row>
    <row r="17" spans="2:21" ht="21">
      <c r="B17" s="188" t="s">
        <v>321</v>
      </c>
      <c r="C17" s="62">
        <v>7933817.1399999997</v>
      </c>
      <c r="D17" s="62">
        <v>18257498.370000001</v>
      </c>
      <c r="E17" s="62">
        <v>944986.59</v>
      </c>
      <c r="F17" s="62">
        <v>9632026.8900000006</v>
      </c>
      <c r="G17" s="192">
        <v>36768328.990000002</v>
      </c>
      <c r="H17" s="78">
        <v>101148</v>
      </c>
      <c r="I17" s="62" t="s">
        <v>176</v>
      </c>
      <c r="J17" s="157">
        <v>363.51019291929777</v>
      </c>
      <c r="K17" s="145">
        <v>7802184.0300000003</v>
      </c>
      <c r="L17" s="145">
        <v>24578617.390000001</v>
      </c>
      <c r="M17" s="145">
        <v>893089.27</v>
      </c>
      <c r="N17" s="145">
        <v>10068931.800000001</v>
      </c>
      <c r="O17" s="62">
        <v>43342822.490000002</v>
      </c>
      <c r="P17" s="78">
        <v>101091</v>
      </c>
      <c r="Q17" s="62" t="s">
        <v>176</v>
      </c>
      <c r="R17" s="147">
        <v>428.75055629936486</v>
      </c>
      <c r="S17" s="190">
        <f t="shared" si="0"/>
        <v>17.880860187549143</v>
      </c>
      <c r="T17" s="152">
        <f t="shared" si="0"/>
        <v>-5.6353066793213911E-2</v>
      </c>
      <c r="U17" s="191">
        <f t="shared" si="1"/>
        <v>17.947327104126344</v>
      </c>
    </row>
    <row r="18" spans="2:21" ht="21">
      <c r="B18" s="188" t="s">
        <v>198</v>
      </c>
      <c r="C18" s="62">
        <v>13743421.07</v>
      </c>
      <c r="D18" s="62">
        <v>14647294.550000001</v>
      </c>
      <c r="E18" s="62">
        <v>2628574.2799999998</v>
      </c>
      <c r="F18" s="62">
        <v>10131529.609999999</v>
      </c>
      <c r="G18" s="192">
        <v>41150819.520000003</v>
      </c>
      <c r="H18" s="78">
        <v>56</v>
      </c>
      <c r="I18" s="62" t="s">
        <v>199</v>
      </c>
      <c r="J18" s="157">
        <v>734836.06279741635</v>
      </c>
      <c r="K18" s="145">
        <v>13515398.51</v>
      </c>
      <c r="L18" s="145">
        <v>19718487.239999998</v>
      </c>
      <c r="M18" s="145">
        <v>2484216.7200000002</v>
      </c>
      <c r="N18" s="145">
        <v>10591091.77</v>
      </c>
      <c r="O18" s="62">
        <v>46309194.229999997</v>
      </c>
      <c r="P18" s="78">
        <v>77</v>
      </c>
      <c r="Q18" s="62" t="s">
        <v>199</v>
      </c>
      <c r="R18" s="147">
        <v>601418.1068728409</v>
      </c>
      <c r="S18" s="190">
        <f t="shared" si="0"/>
        <v>12.535290354285497</v>
      </c>
      <c r="T18" s="152">
        <f t="shared" si="0"/>
        <v>37.5</v>
      </c>
      <c r="U18" s="191">
        <f t="shared" si="1"/>
        <v>-18.156152464356783</v>
      </c>
    </row>
    <row r="19" spans="2:21" ht="21">
      <c r="B19" s="188" t="s">
        <v>322</v>
      </c>
      <c r="C19" s="62">
        <v>32900491.789999999</v>
      </c>
      <c r="D19" s="62">
        <v>19779103.41</v>
      </c>
      <c r="E19" s="62">
        <v>2514003.62</v>
      </c>
      <c r="F19" s="62">
        <v>27501033.59</v>
      </c>
      <c r="G19" s="192">
        <v>82694632.409999996</v>
      </c>
      <c r="H19" s="78">
        <v>2833</v>
      </c>
      <c r="I19" s="62" t="s">
        <v>176</v>
      </c>
      <c r="J19" s="157">
        <v>29189.774943366552</v>
      </c>
      <c r="K19" s="145">
        <v>32354626.649999999</v>
      </c>
      <c r="L19" s="145">
        <v>26627033.190000001</v>
      </c>
      <c r="M19" s="145">
        <v>2375938.11</v>
      </c>
      <c r="N19" s="145">
        <v>28748469.550000001</v>
      </c>
      <c r="O19" s="62">
        <v>90106067.5</v>
      </c>
      <c r="P19" s="78">
        <v>4758</v>
      </c>
      <c r="Q19" s="62" t="s">
        <v>176</v>
      </c>
      <c r="R19" s="147">
        <v>18937.803173164761</v>
      </c>
      <c r="S19" s="190">
        <f t="shared" si="0"/>
        <v>8.962413731104224</v>
      </c>
      <c r="T19" s="152">
        <f t="shared" si="0"/>
        <v>67.949170490645955</v>
      </c>
      <c r="U19" s="191">
        <f t="shared" si="1"/>
        <v>-35.121791072704305</v>
      </c>
    </row>
    <row r="20" spans="2:21" ht="21">
      <c r="B20" s="188" t="s">
        <v>323</v>
      </c>
      <c r="C20" s="62">
        <v>144938649.86000001</v>
      </c>
      <c r="D20" s="62">
        <v>48516655.770000003</v>
      </c>
      <c r="E20" s="62">
        <v>2705851.05</v>
      </c>
      <c r="F20" s="62">
        <v>53313862.549999997</v>
      </c>
      <c r="G20" s="192">
        <v>249475019.22</v>
      </c>
      <c r="H20" s="78">
        <v>383</v>
      </c>
      <c r="I20" s="62" t="s">
        <v>176</v>
      </c>
      <c r="J20" s="157">
        <v>651370.80736795976</v>
      </c>
      <c r="K20" s="145">
        <v>142533915.06999999</v>
      </c>
      <c r="L20" s="145">
        <v>65314113.399999999</v>
      </c>
      <c r="M20" s="145">
        <v>2557249.5499999998</v>
      </c>
      <c r="N20" s="145">
        <v>55732158.18</v>
      </c>
      <c r="O20" s="62">
        <v>266137436.19999999</v>
      </c>
      <c r="P20" s="78">
        <v>200</v>
      </c>
      <c r="Q20" s="62" t="s">
        <v>176</v>
      </c>
      <c r="R20" s="147">
        <v>1330687.1810007826</v>
      </c>
      <c r="S20" s="666">
        <f t="shared" si="0"/>
        <v>6.6789921620594033</v>
      </c>
      <c r="T20" s="667">
        <f t="shared" si="0"/>
        <v>-47.780678851174933</v>
      </c>
      <c r="U20" s="668">
        <f t="shared" si="1"/>
        <v>104.29026998888465</v>
      </c>
    </row>
    <row r="21" spans="2:21" ht="21">
      <c r="B21" s="188" t="s">
        <v>267</v>
      </c>
      <c r="C21" s="62">
        <v>5402687.1399999997</v>
      </c>
      <c r="D21" s="62">
        <v>7438643.3899999997</v>
      </c>
      <c r="E21" s="62">
        <v>3325187.82</v>
      </c>
      <c r="F21" s="62">
        <v>976119.68</v>
      </c>
      <c r="G21" s="192">
        <v>17142638.030000001</v>
      </c>
      <c r="H21" s="78">
        <v>58859</v>
      </c>
      <c r="I21" s="62" t="s">
        <v>176</v>
      </c>
      <c r="J21" s="157">
        <v>291.24922314564867</v>
      </c>
      <c r="K21" s="145">
        <v>5313049.01</v>
      </c>
      <c r="L21" s="145">
        <v>10014053.74</v>
      </c>
      <c r="M21" s="145">
        <v>3142573.23</v>
      </c>
      <c r="N21" s="145">
        <v>1020396.08</v>
      </c>
      <c r="O21" s="62">
        <v>19490072.050000001</v>
      </c>
      <c r="P21" s="78">
        <v>116144</v>
      </c>
      <c r="Q21" s="62" t="s">
        <v>176</v>
      </c>
      <c r="R21" s="147">
        <v>167.80954722225752</v>
      </c>
      <c r="S21" s="190">
        <f t="shared" si="0"/>
        <v>13.693540141791113</v>
      </c>
      <c r="T21" s="152">
        <f t="shared" si="0"/>
        <v>97.325812535041365</v>
      </c>
      <c r="U21" s="191">
        <f t="shared" si="1"/>
        <v>-42.382834395290772</v>
      </c>
    </row>
    <row r="22" spans="2:21" ht="21.75" thickBot="1">
      <c r="B22" s="137"/>
      <c r="C22" s="69"/>
      <c r="D22" s="69"/>
      <c r="E22" s="74"/>
      <c r="F22" s="70"/>
      <c r="G22" s="138"/>
      <c r="H22" s="39"/>
      <c r="I22" s="69"/>
      <c r="J22" s="158"/>
      <c r="K22" s="70"/>
      <c r="L22" s="69"/>
      <c r="M22" s="69"/>
      <c r="N22" s="74"/>
      <c r="O22" s="69"/>
      <c r="P22" s="193"/>
      <c r="Q22" s="69"/>
      <c r="R22" s="138"/>
      <c r="S22" s="194"/>
      <c r="T22" s="195"/>
      <c r="U22" s="196"/>
    </row>
    <row r="23" spans="2:21" ht="21.75" thickBot="1">
      <c r="B23" s="162" t="s">
        <v>307</v>
      </c>
      <c r="C23" s="197">
        <f>SUM(C8:C22)</f>
        <v>311721354.15999997</v>
      </c>
      <c r="D23" s="197">
        <f>SUM(D8:D22)</f>
        <v>1082936303.45</v>
      </c>
      <c r="E23" s="197">
        <f>SUM(E8:E22)</f>
        <v>45399510.450000003</v>
      </c>
      <c r="F23" s="197">
        <f>SUM(F8:F22)</f>
        <v>168058407.53</v>
      </c>
      <c r="G23" s="197">
        <f>SUM(G8:G22)</f>
        <v>1608115575.6100001</v>
      </c>
      <c r="H23" s="198"/>
      <c r="I23" s="164"/>
      <c r="J23" s="164"/>
      <c r="K23" s="199">
        <f>SUM(K8:K22)</f>
        <v>306549461.20999998</v>
      </c>
      <c r="L23" s="199">
        <f>SUM(L8:L22)</f>
        <v>1457870980.8600001</v>
      </c>
      <c r="M23" s="199">
        <f>SUM(M8:M22)</f>
        <v>42906233.839999996</v>
      </c>
      <c r="N23" s="199">
        <f>SUM(N8:N22)</f>
        <v>175681470.14000002</v>
      </c>
      <c r="O23" s="199">
        <f>SUM(O8:O22)</f>
        <v>1983008146.0400002</v>
      </c>
      <c r="P23" s="164"/>
      <c r="Q23" s="164"/>
      <c r="R23" s="164"/>
      <c r="S23" s="66"/>
      <c r="T23" s="66"/>
      <c r="U23" s="66"/>
    </row>
    <row r="24" spans="2:21" ht="21.75" thickTop="1">
      <c r="B24" s="3"/>
    </row>
    <row r="25" spans="2:21" ht="21">
      <c r="B25" s="3"/>
      <c r="C25" s="3"/>
    </row>
    <row r="26" spans="2:21" ht="21">
      <c r="B26" s="397" t="s">
        <v>427</v>
      </c>
      <c r="C26" s="3"/>
      <c r="D26" s="29"/>
      <c r="E26" s="3"/>
      <c r="F26" s="3"/>
      <c r="G26" s="3"/>
      <c r="H26" s="3"/>
      <c r="I26" s="3"/>
      <c r="J26" s="3"/>
      <c r="K26" s="20"/>
      <c r="L26" s="20"/>
      <c r="M26" s="20"/>
      <c r="N26" s="20"/>
      <c r="O26" s="20"/>
      <c r="P26" s="3"/>
      <c r="Q26" s="3"/>
      <c r="R26" s="3"/>
    </row>
    <row r="27" spans="2:21" ht="21">
      <c r="B27" s="397" t="s">
        <v>356</v>
      </c>
      <c r="C27" s="3"/>
      <c r="D27" s="29"/>
      <c r="E27" s="3"/>
      <c r="F27" s="3"/>
      <c r="G27" s="3"/>
      <c r="H27" s="3"/>
      <c r="I27" s="3"/>
      <c r="J27" s="3"/>
      <c r="K27" s="20"/>
      <c r="L27" s="20"/>
      <c r="M27" s="20"/>
      <c r="N27" s="20"/>
      <c r="O27" s="20"/>
      <c r="P27" s="3"/>
      <c r="Q27" s="3"/>
      <c r="R27" s="3"/>
    </row>
    <row r="28" spans="2:21" ht="21">
      <c r="B28" s="402" t="s">
        <v>428</v>
      </c>
      <c r="C28" s="3"/>
      <c r="D28" s="29"/>
      <c r="E28" s="3"/>
      <c r="F28" s="3"/>
      <c r="G28" s="3"/>
      <c r="H28" s="3"/>
      <c r="I28" s="3"/>
      <c r="J28" s="3"/>
      <c r="K28" s="20"/>
      <c r="L28" s="20"/>
      <c r="M28" s="20"/>
      <c r="N28" s="20"/>
      <c r="O28" s="20"/>
      <c r="P28" s="3"/>
      <c r="Q28" s="3"/>
      <c r="R28" s="3"/>
    </row>
    <row r="29" spans="2:21" ht="21">
      <c r="B29" s="402" t="s">
        <v>429</v>
      </c>
      <c r="C29" s="3"/>
      <c r="D29" s="29"/>
      <c r="E29" s="3"/>
      <c r="F29" s="3"/>
      <c r="G29" s="3"/>
      <c r="H29" s="3"/>
      <c r="I29" s="3"/>
      <c r="J29" s="3"/>
      <c r="K29" s="20"/>
      <c r="L29" s="20"/>
      <c r="M29" s="20"/>
      <c r="N29" s="20"/>
      <c r="O29" s="20"/>
      <c r="P29" s="3"/>
      <c r="Q29" s="3"/>
      <c r="R29" s="3"/>
    </row>
    <row r="30" spans="2:21" ht="21">
      <c r="B30" s="3"/>
      <c r="C30" s="3"/>
      <c r="D30" s="29"/>
      <c r="K30" s="20"/>
      <c r="L30" s="20"/>
      <c r="M30" s="20"/>
      <c r="N30" s="20"/>
      <c r="O30" s="20"/>
    </row>
    <row r="31" spans="2:21" ht="21">
      <c r="B31" s="3"/>
      <c r="C31" s="3"/>
      <c r="D31" s="29"/>
      <c r="K31" s="20"/>
      <c r="L31" s="20"/>
      <c r="M31" s="20"/>
      <c r="N31" s="20"/>
      <c r="O31" s="20"/>
    </row>
    <row r="32" spans="2:21" ht="21">
      <c r="C32" s="530"/>
      <c r="D32" s="530"/>
      <c r="E32" s="530"/>
      <c r="F32" s="530"/>
      <c r="G32" s="530"/>
      <c r="K32" s="20"/>
      <c r="L32" s="20"/>
      <c r="M32" s="20"/>
      <c r="N32" s="20"/>
      <c r="O32" s="20"/>
    </row>
    <row r="33" spans="3:15" ht="21">
      <c r="C33" s="530"/>
      <c r="D33" s="530"/>
      <c r="E33" s="530"/>
      <c r="F33" s="530"/>
      <c r="G33" s="530"/>
      <c r="K33" s="20"/>
      <c r="L33" s="20"/>
      <c r="M33" s="20"/>
      <c r="N33" s="20"/>
      <c r="O33" s="20"/>
    </row>
    <row r="34" spans="3:15" ht="21">
      <c r="C34" s="530"/>
      <c r="D34" s="530"/>
      <c r="E34" s="530"/>
      <c r="F34" s="530"/>
      <c r="G34" s="530"/>
      <c r="K34" s="20"/>
      <c r="L34" s="20"/>
      <c r="M34" s="20"/>
      <c r="N34" s="20"/>
      <c r="O34" s="20"/>
    </row>
    <row r="35" spans="3:15" ht="21">
      <c r="C35" s="530"/>
      <c r="D35" s="530"/>
      <c r="E35" s="530"/>
      <c r="F35" s="530"/>
      <c r="G35" s="530"/>
      <c r="K35" s="20"/>
      <c r="L35" s="20"/>
      <c r="M35" s="20"/>
      <c r="N35" s="20"/>
      <c r="O35" s="20"/>
    </row>
    <row r="36" spans="3:15" ht="21">
      <c r="C36" s="530"/>
      <c r="D36" s="530"/>
      <c r="E36" s="530"/>
      <c r="F36" s="530"/>
      <c r="G36" s="530"/>
      <c r="K36" s="20"/>
      <c r="L36" s="20"/>
      <c r="M36" s="20"/>
      <c r="N36" s="20"/>
      <c r="O36" s="20"/>
    </row>
    <row r="37" spans="3:15" ht="21">
      <c r="C37" s="530"/>
      <c r="D37" s="530"/>
      <c r="E37" s="530"/>
      <c r="F37" s="530"/>
      <c r="G37" s="530"/>
      <c r="K37" s="20"/>
      <c r="L37" s="20"/>
      <c r="M37" s="20"/>
      <c r="N37" s="20"/>
      <c r="O37" s="20"/>
    </row>
    <row r="38" spans="3:15" ht="21">
      <c r="C38" s="530"/>
      <c r="D38" s="530"/>
      <c r="E38" s="530"/>
      <c r="F38" s="530"/>
      <c r="G38" s="530"/>
      <c r="K38" s="20"/>
      <c r="L38" s="20"/>
      <c r="M38" s="20"/>
      <c r="N38" s="20"/>
      <c r="O38" s="20"/>
    </row>
    <row r="39" spans="3:15" ht="21">
      <c r="C39" s="530"/>
      <c r="D39" s="530"/>
      <c r="E39" s="530"/>
      <c r="F39" s="530"/>
      <c r="G39" s="530"/>
      <c r="K39" s="20"/>
      <c r="L39" s="20"/>
      <c r="M39" s="20"/>
      <c r="N39" s="20"/>
      <c r="O39" s="20"/>
    </row>
    <row r="40" spans="3:15" ht="21">
      <c r="C40" s="530"/>
      <c r="D40" s="530"/>
      <c r="E40" s="530"/>
      <c r="F40" s="530"/>
      <c r="G40" s="530"/>
      <c r="K40" s="20"/>
      <c r="L40" s="20"/>
      <c r="M40" s="20"/>
      <c r="N40" s="20"/>
      <c r="O40" s="20"/>
    </row>
    <row r="41" spans="3:15" ht="21">
      <c r="C41" s="530"/>
      <c r="D41" s="530"/>
      <c r="E41" s="530"/>
      <c r="F41" s="530"/>
      <c r="G41" s="530"/>
      <c r="K41" s="20"/>
      <c r="L41" s="20"/>
      <c r="M41" s="20"/>
      <c r="N41" s="20"/>
      <c r="O41" s="20"/>
    </row>
    <row r="42" spans="3:15">
      <c r="C42" s="530"/>
      <c r="D42" s="530"/>
      <c r="E42" s="530"/>
      <c r="F42" s="530"/>
      <c r="G42" s="530"/>
    </row>
    <row r="43" spans="3:15">
      <c r="C43" s="530"/>
      <c r="D43" s="530"/>
      <c r="E43" s="530"/>
      <c r="F43" s="530"/>
      <c r="G43" s="530"/>
    </row>
    <row r="44" spans="3:15">
      <c r="C44" s="530"/>
      <c r="D44" s="530"/>
      <c r="E44" s="530"/>
      <c r="F44" s="530"/>
      <c r="G44" s="530"/>
    </row>
    <row r="45" spans="3:15">
      <c r="C45" s="530"/>
      <c r="D45" s="530"/>
      <c r="E45" s="530"/>
      <c r="F45" s="530"/>
      <c r="G45" s="530"/>
    </row>
    <row r="46" spans="3:15">
      <c r="C46" s="530"/>
    </row>
    <row r="47" spans="3:15">
      <c r="C47" s="530"/>
    </row>
    <row r="48" spans="3:15">
      <c r="C48" s="530"/>
    </row>
    <row r="49" spans="3:3">
      <c r="C49" s="530"/>
    </row>
  </sheetData>
  <mergeCells count="11">
    <mergeCell ref="M6:M7"/>
    <mergeCell ref="O6:O7"/>
    <mergeCell ref="P6:P7"/>
    <mergeCell ref="Q6:Q7"/>
    <mergeCell ref="R6:R7"/>
    <mergeCell ref="J6:J7"/>
    <mergeCell ref="B6:B7"/>
    <mergeCell ref="E6:E7"/>
    <mergeCell ref="G6:G7"/>
    <mergeCell ref="H6:H7"/>
    <mergeCell ref="I6:I7"/>
  </mergeCells>
  <pageMargins left="0.70866141732283461" right="0.51181102362204722" top="0.94488188976377951" bottom="0.74803149606299213" header="0.31496062992125984" footer="0.31496062992125984"/>
  <pageSetup paperSize="9" scale="36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220F-2E21-4B1D-9785-42D25B857D74}">
  <sheetPr>
    <pageSetUpPr fitToPage="1"/>
  </sheetPr>
  <dimension ref="A1:T51"/>
  <sheetViews>
    <sheetView topLeftCell="G4" workbookViewId="0">
      <selection activeCell="A2" sqref="A2"/>
    </sheetView>
  </sheetViews>
  <sheetFormatPr defaultRowHeight="13.5"/>
  <cols>
    <col min="1" max="1" width="47.28515625" style="115" customWidth="1"/>
    <col min="2" max="2" width="15.85546875" style="115" customWidth="1"/>
    <col min="3" max="3" width="16.42578125" style="115" customWidth="1"/>
    <col min="4" max="4" width="15.28515625" style="115" customWidth="1"/>
    <col min="5" max="5" width="14.7109375" style="115" customWidth="1"/>
    <col min="6" max="6" width="16.140625" style="115" customWidth="1"/>
    <col min="7" max="7" width="10.7109375" style="115" customWidth="1"/>
    <col min="8" max="8" width="10.28515625" style="115" customWidth="1"/>
    <col min="9" max="9" width="14.140625" style="115" customWidth="1"/>
    <col min="10" max="10" width="15.5703125" style="115" customWidth="1"/>
    <col min="11" max="11" width="16.42578125" style="115" customWidth="1"/>
    <col min="12" max="12" width="15" style="115" customWidth="1"/>
    <col min="13" max="13" width="15.7109375" style="115" customWidth="1"/>
    <col min="14" max="14" width="16.140625" style="115" customWidth="1"/>
    <col min="15" max="15" width="11" style="115" bestFit="1" customWidth="1"/>
    <col min="16" max="16" width="9.85546875" style="115" customWidth="1"/>
    <col min="17" max="17" width="14.42578125" style="115" customWidth="1"/>
    <col min="18" max="18" width="10.5703125" style="115" customWidth="1"/>
    <col min="19" max="19" width="10.42578125" style="115" customWidth="1"/>
    <col min="20" max="20" width="14" style="115" customWidth="1"/>
    <col min="21" max="256" width="9.140625" style="115"/>
    <col min="257" max="257" width="47.28515625" style="115" customWidth="1"/>
    <col min="258" max="258" width="15.85546875" style="115" customWidth="1"/>
    <col min="259" max="259" width="16.42578125" style="115" customWidth="1"/>
    <col min="260" max="260" width="15.28515625" style="115" customWidth="1"/>
    <col min="261" max="261" width="14.7109375" style="115" customWidth="1"/>
    <col min="262" max="262" width="16.140625" style="115" customWidth="1"/>
    <col min="263" max="263" width="10.7109375" style="115" customWidth="1"/>
    <col min="264" max="264" width="10.28515625" style="115" customWidth="1"/>
    <col min="265" max="265" width="14.140625" style="115" customWidth="1"/>
    <col min="266" max="266" width="15.5703125" style="115" customWidth="1"/>
    <col min="267" max="267" width="16.42578125" style="115" customWidth="1"/>
    <col min="268" max="268" width="15" style="115" customWidth="1"/>
    <col min="269" max="269" width="15.7109375" style="115" customWidth="1"/>
    <col min="270" max="270" width="16.140625" style="115" customWidth="1"/>
    <col min="271" max="271" width="8.85546875" style="115" customWidth="1"/>
    <col min="272" max="272" width="9.85546875" style="115" customWidth="1"/>
    <col min="273" max="273" width="14.42578125" style="115" customWidth="1"/>
    <col min="274" max="274" width="10.5703125" style="115" customWidth="1"/>
    <col min="275" max="275" width="10.42578125" style="115" customWidth="1"/>
    <col min="276" max="276" width="14" style="115" customWidth="1"/>
    <col min="277" max="512" width="9.140625" style="115"/>
    <col min="513" max="513" width="47.28515625" style="115" customWidth="1"/>
    <col min="514" max="514" width="15.85546875" style="115" customWidth="1"/>
    <col min="515" max="515" width="16.42578125" style="115" customWidth="1"/>
    <col min="516" max="516" width="15.28515625" style="115" customWidth="1"/>
    <col min="517" max="517" width="14.7109375" style="115" customWidth="1"/>
    <col min="518" max="518" width="16.140625" style="115" customWidth="1"/>
    <col min="519" max="519" width="10.7109375" style="115" customWidth="1"/>
    <col min="520" max="520" width="10.28515625" style="115" customWidth="1"/>
    <col min="521" max="521" width="14.140625" style="115" customWidth="1"/>
    <col min="522" max="522" width="15.5703125" style="115" customWidth="1"/>
    <col min="523" max="523" width="16.42578125" style="115" customWidth="1"/>
    <col min="524" max="524" width="15" style="115" customWidth="1"/>
    <col min="525" max="525" width="15.7109375" style="115" customWidth="1"/>
    <col min="526" max="526" width="16.140625" style="115" customWidth="1"/>
    <col min="527" max="527" width="8.85546875" style="115" customWidth="1"/>
    <col min="528" max="528" width="9.85546875" style="115" customWidth="1"/>
    <col min="529" max="529" width="14.42578125" style="115" customWidth="1"/>
    <col min="530" max="530" width="10.5703125" style="115" customWidth="1"/>
    <col min="531" max="531" width="10.42578125" style="115" customWidth="1"/>
    <col min="532" max="532" width="14" style="115" customWidth="1"/>
    <col min="533" max="768" width="9.140625" style="115"/>
    <col min="769" max="769" width="47.28515625" style="115" customWidth="1"/>
    <col min="770" max="770" width="15.85546875" style="115" customWidth="1"/>
    <col min="771" max="771" width="16.42578125" style="115" customWidth="1"/>
    <col min="772" max="772" width="15.28515625" style="115" customWidth="1"/>
    <col min="773" max="773" width="14.7109375" style="115" customWidth="1"/>
    <col min="774" max="774" width="16.140625" style="115" customWidth="1"/>
    <col min="775" max="775" width="10.7109375" style="115" customWidth="1"/>
    <col min="776" max="776" width="10.28515625" style="115" customWidth="1"/>
    <col min="777" max="777" width="14.140625" style="115" customWidth="1"/>
    <col min="778" max="778" width="15.5703125" style="115" customWidth="1"/>
    <col min="779" max="779" width="16.42578125" style="115" customWidth="1"/>
    <col min="780" max="780" width="15" style="115" customWidth="1"/>
    <col min="781" max="781" width="15.7109375" style="115" customWidth="1"/>
    <col min="782" max="782" width="16.140625" style="115" customWidth="1"/>
    <col min="783" max="783" width="8.85546875" style="115" customWidth="1"/>
    <col min="784" max="784" width="9.85546875" style="115" customWidth="1"/>
    <col min="785" max="785" width="14.42578125" style="115" customWidth="1"/>
    <col min="786" max="786" width="10.5703125" style="115" customWidth="1"/>
    <col min="787" max="787" width="10.42578125" style="115" customWidth="1"/>
    <col min="788" max="788" width="14" style="115" customWidth="1"/>
    <col min="789" max="1024" width="9.140625" style="115"/>
    <col min="1025" max="1025" width="47.28515625" style="115" customWidth="1"/>
    <col min="1026" max="1026" width="15.85546875" style="115" customWidth="1"/>
    <col min="1027" max="1027" width="16.42578125" style="115" customWidth="1"/>
    <col min="1028" max="1028" width="15.28515625" style="115" customWidth="1"/>
    <col min="1029" max="1029" width="14.7109375" style="115" customWidth="1"/>
    <col min="1030" max="1030" width="16.140625" style="115" customWidth="1"/>
    <col min="1031" max="1031" width="10.7109375" style="115" customWidth="1"/>
    <col min="1032" max="1032" width="10.28515625" style="115" customWidth="1"/>
    <col min="1033" max="1033" width="14.140625" style="115" customWidth="1"/>
    <col min="1034" max="1034" width="15.5703125" style="115" customWidth="1"/>
    <col min="1035" max="1035" width="16.42578125" style="115" customWidth="1"/>
    <col min="1036" max="1036" width="15" style="115" customWidth="1"/>
    <col min="1037" max="1037" width="15.7109375" style="115" customWidth="1"/>
    <col min="1038" max="1038" width="16.140625" style="115" customWidth="1"/>
    <col min="1039" max="1039" width="8.85546875" style="115" customWidth="1"/>
    <col min="1040" max="1040" width="9.85546875" style="115" customWidth="1"/>
    <col min="1041" max="1041" width="14.42578125" style="115" customWidth="1"/>
    <col min="1042" max="1042" width="10.5703125" style="115" customWidth="1"/>
    <col min="1043" max="1043" width="10.42578125" style="115" customWidth="1"/>
    <col min="1044" max="1044" width="14" style="115" customWidth="1"/>
    <col min="1045" max="1280" width="9.140625" style="115"/>
    <col min="1281" max="1281" width="47.28515625" style="115" customWidth="1"/>
    <col min="1282" max="1282" width="15.85546875" style="115" customWidth="1"/>
    <col min="1283" max="1283" width="16.42578125" style="115" customWidth="1"/>
    <col min="1284" max="1284" width="15.28515625" style="115" customWidth="1"/>
    <col min="1285" max="1285" width="14.7109375" style="115" customWidth="1"/>
    <col min="1286" max="1286" width="16.140625" style="115" customWidth="1"/>
    <col min="1287" max="1287" width="10.7109375" style="115" customWidth="1"/>
    <col min="1288" max="1288" width="10.28515625" style="115" customWidth="1"/>
    <col min="1289" max="1289" width="14.140625" style="115" customWidth="1"/>
    <col min="1290" max="1290" width="15.5703125" style="115" customWidth="1"/>
    <col min="1291" max="1291" width="16.42578125" style="115" customWidth="1"/>
    <col min="1292" max="1292" width="15" style="115" customWidth="1"/>
    <col min="1293" max="1293" width="15.7109375" style="115" customWidth="1"/>
    <col min="1294" max="1294" width="16.140625" style="115" customWidth="1"/>
    <col min="1295" max="1295" width="8.85546875" style="115" customWidth="1"/>
    <col min="1296" max="1296" width="9.85546875" style="115" customWidth="1"/>
    <col min="1297" max="1297" width="14.42578125" style="115" customWidth="1"/>
    <col min="1298" max="1298" width="10.5703125" style="115" customWidth="1"/>
    <col min="1299" max="1299" width="10.42578125" style="115" customWidth="1"/>
    <col min="1300" max="1300" width="14" style="115" customWidth="1"/>
    <col min="1301" max="1536" width="9.140625" style="115"/>
    <col min="1537" max="1537" width="47.28515625" style="115" customWidth="1"/>
    <col min="1538" max="1538" width="15.85546875" style="115" customWidth="1"/>
    <col min="1539" max="1539" width="16.42578125" style="115" customWidth="1"/>
    <col min="1540" max="1540" width="15.28515625" style="115" customWidth="1"/>
    <col min="1541" max="1541" width="14.7109375" style="115" customWidth="1"/>
    <col min="1542" max="1542" width="16.140625" style="115" customWidth="1"/>
    <col min="1543" max="1543" width="10.7109375" style="115" customWidth="1"/>
    <col min="1544" max="1544" width="10.28515625" style="115" customWidth="1"/>
    <col min="1545" max="1545" width="14.140625" style="115" customWidth="1"/>
    <col min="1546" max="1546" width="15.5703125" style="115" customWidth="1"/>
    <col min="1547" max="1547" width="16.42578125" style="115" customWidth="1"/>
    <col min="1548" max="1548" width="15" style="115" customWidth="1"/>
    <col min="1549" max="1549" width="15.7109375" style="115" customWidth="1"/>
    <col min="1550" max="1550" width="16.140625" style="115" customWidth="1"/>
    <col min="1551" max="1551" width="8.85546875" style="115" customWidth="1"/>
    <col min="1552" max="1552" width="9.85546875" style="115" customWidth="1"/>
    <col min="1553" max="1553" width="14.42578125" style="115" customWidth="1"/>
    <col min="1554" max="1554" width="10.5703125" style="115" customWidth="1"/>
    <col min="1555" max="1555" width="10.42578125" style="115" customWidth="1"/>
    <col min="1556" max="1556" width="14" style="115" customWidth="1"/>
    <col min="1557" max="1792" width="9.140625" style="115"/>
    <col min="1793" max="1793" width="47.28515625" style="115" customWidth="1"/>
    <col min="1794" max="1794" width="15.85546875" style="115" customWidth="1"/>
    <col min="1795" max="1795" width="16.42578125" style="115" customWidth="1"/>
    <col min="1796" max="1796" width="15.28515625" style="115" customWidth="1"/>
    <col min="1797" max="1797" width="14.7109375" style="115" customWidth="1"/>
    <col min="1798" max="1798" width="16.140625" style="115" customWidth="1"/>
    <col min="1799" max="1799" width="10.7109375" style="115" customWidth="1"/>
    <col min="1800" max="1800" width="10.28515625" style="115" customWidth="1"/>
    <col min="1801" max="1801" width="14.140625" style="115" customWidth="1"/>
    <col min="1802" max="1802" width="15.5703125" style="115" customWidth="1"/>
    <col min="1803" max="1803" width="16.42578125" style="115" customWidth="1"/>
    <col min="1804" max="1804" width="15" style="115" customWidth="1"/>
    <col min="1805" max="1805" width="15.7109375" style="115" customWidth="1"/>
    <col min="1806" max="1806" width="16.140625" style="115" customWidth="1"/>
    <col min="1807" max="1807" width="8.85546875" style="115" customWidth="1"/>
    <col min="1808" max="1808" width="9.85546875" style="115" customWidth="1"/>
    <col min="1809" max="1809" width="14.42578125" style="115" customWidth="1"/>
    <col min="1810" max="1810" width="10.5703125" style="115" customWidth="1"/>
    <col min="1811" max="1811" width="10.42578125" style="115" customWidth="1"/>
    <col min="1812" max="1812" width="14" style="115" customWidth="1"/>
    <col min="1813" max="2048" width="9.140625" style="115"/>
    <col min="2049" max="2049" width="47.28515625" style="115" customWidth="1"/>
    <col min="2050" max="2050" width="15.85546875" style="115" customWidth="1"/>
    <col min="2051" max="2051" width="16.42578125" style="115" customWidth="1"/>
    <col min="2052" max="2052" width="15.28515625" style="115" customWidth="1"/>
    <col min="2053" max="2053" width="14.7109375" style="115" customWidth="1"/>
    <col min="2054" max="2054" width="16.140625" style="115" customWidth="1"/>
    <col min="2055" max="2055" width="10.7109375" style="115" customWidth="1"/>
    <col min="2056" max="2056" width="10.28515625" style="115" customWidth="1"/>
    <col min="2057" max="2057" width="14.140625" style="115" customWidth="1"/>
    <col min="2058" max="2058" width="15.5703125" style="115" customWidth="1"/>
    <col min="2059" max="2059" width="16.42578125" style="115" customWidth="1"/>
    <col min="2060" max="2060" width="15" style="115" customWidth="1"/>
    <col min="2061" max="2061" width="15.7109375" style="115" customWidth="1"/>
    <col min="2062" max="2062" width="16.140625" style="115" customWidth="1"/>
    <col min="2063" max="2063" width="8.85546875" style="115" customWidth="1"/>
    <col min="2064" max="2064" width="9.85546875" style="115" customWidth="1"/>
    <col min="2065" max="2065" width="14.42578125" style="115" customWidth="1"/>
    <col min="2066" max="2066" width="10.5703125" style="115" customWidth="1"/>
    <col min="2067" max="2067" width="10.42578125" style="115" customWidth="1"/>
    <col min="2068" max="2068" width="14" style="115" customWidth="1"/>
    <col min="2069" max="2304" width="9.140625" style="115"/>
    <col min="2305" max="2305" width="47.28515625" style="115" customWidth="1"/>
    <col min="2306" max="2306" width="15.85546875" style="115" customWidth="1"/>
    <col min="2307" max="2307" width="16.42578125" style="115" customWidth="1"/>
    <col min="2308" max="2308" width="15.28515625" style="115" customWidth="1"/>
    <col min="2309" max="2309" width="14.7109375" style="115" customWidth="1"/>
    <col min="2310" max="2310" width="16.140625" style="115" customWidth="1"/>
    <col min="2311" max="2311" width="10.7109375" style="115" customWidth="1"/>
    <col min="2312" max="2312" width="10.28515625" style="115" customWidth="1"/>
    <col min="2313" max="2313" width="14.140625" style="115" customWidth="1"/>
    <col min="2314" max="2314" width="15.5703125" style="115" customWidth="1"/>
    <col min="2315" max="2315" width="16.42578125" style="115" customWidth="1"/>
    <col min="2316" max="2316" width="15" style="115" customWidth="1"/>
    <col min="2317" max="2317" width="15.7109375" style="115" customWidth="1"/>
    <col min="2318" max="2318" width="16.140625" style="115" customWidth="1"/>
    <col min="2319" max="2319" width="8.85546875" style="115" customWidth="1"/>
    <col min="2320" max="2320" width="9.85546875" style="115" customWidth="1"/>
    <col min="2321" max="2321" width="14.42578125" style="115" customWidth="1"/>
    <col min="2322" max="2322" width="10.5703125" style="115" customWidth="1"/>
    <col min="2323" max="2323" width="10.42578125" style="115" customWidth="1"/>
    <col min="2324" max="2324" width="14" style="115" customWidth="1"/>
    <col min="2325" max="2560" width="9.140625" style="115"/>
    <col min="2561" max="2561" width="47.28515625" style="115" customWidth="1"/>
    <col min="2562" max="2562" width="15.85546875" style="115" customWidth="1"/>
    <col min="2563" max="2563" width="16.42578125" style="115" customWidth="1"/>
    <col min="2564" max="2564" width="15.28515625" style="115" customWidth="1"/>
    <col min="2565" max="2565" width="14.7109375" style="115" customWidth="1"/>
    <col min="2566" max="2566" width="16.140625" style="115" customWidth="1"/>
    <col min="2567" max="2567" width="10.7109375" style="115" customWidth="1"/>
    <col min="2568" max="2568" width="10.28515625" style="115" customWidth="1"/>
    <col min="2569" max="2569" width="14.140625" style="115" customWidth="1"/>
    <col min="2570" max="2570" width="15.5703125" style="115" customWidth="1"/>
    <col min="2571" max="2571" width="16.42578125" style="115" customWidth="1"/>
    <col min="2572" max="2572" width="15" style="115" customWidth="1"/>
    <col min="2573" max="2573" width="15.7109375" style="115" customWidth="1"/>
    <col min="2574" max="2574" width="16.140625" style="115" customWidth="1"/>
    <col min="2575" max="2575" width="8.85546875" style="115" customWidth="1"/>
    <col min="2576" max="2576" width="9.85546875" style="115" customWidth="1"/>
    <col min="2577" max="2577" width="14.42578125" style="115" customWidth="1"/>
    <col min="2578" max="2578" width="10.5703125" style="115" customWidth="1"/>
    <col min="2579" max="2579" width="10.42578125" style="115" customWidth="1"/>
    <col min="2580" max="2580" width="14" style="115" customWidth="1"/>
    <col min="2581" max="2816" width="9.140625" style="115"/>
    <col min="2817" max="2817" width="47.28515625" style="115" customWidth="1"/>
    <col min="2818" max="2818" width="15.85546875" style="115" customWidth="1"/>
    <col min="2819" max="2819" width="16.42578125" style="115" customWidth="1"/>
    <col min="2820" max="2820" width="15.28515625" style="115" customWidth="1"/>
    <col min="2821" max="2821" width="14.7109375" style="115" customWidth="1"/>
    <col min="2822" max="2822" width="16.140625" style="115" customWidth="1"/>
    <col min="2823" max="2823" width="10.7109375" style="115" customWidth="1"/>
    <col min="2824" max="2824" width="10.28515625" style="115" customWidth="1"/>
    <col min="2825" max="2825" width="14.140625" style="115" customWidth="1"/>
    <col min="2826" max="2826" width="15.5703125" style="115" customWidth="1"/>
    <col min="2827" max="2827" width="16.42578125" style="115" customWidth="1"/>
    <col min="2828" max="2828" width="15" style="115" customWidth="1"/>
    <col min="2829" max="2829" width="15.7109375" style="115" customWidth="1"/>
    <col min="2830" max="2830" width="16.140625" style="115" customWidth="1"/>
    <col min="2831" max="2831" width="8.85546875" style="115" customWidth="1"/>
    <col min="2832" max="2832" width="9.85546875" style="115" customWidth="1"/>
    <col min="2833" max="2833" width="14.42578125" style="115" customWidth="1"/>
    <col min="2834" max="2834" width="10.5703125" style="115" customWidth="1"/>
    <col min="2835" max="2835" width="10.42578125" style="115" customWidth="1"/>
    <col min="2836" max="2836" width="14" style="115" customWidth="1"/>
    <col min="2837" max="3072" width="9.140625" style="115"/>
    <col min="3073" max="3073" width="47.28515625" style="115" customWidth="1"/>
    <col min="3074" max="3074" width="15.85546875" style="115" customWidth="1"/>
    <col min="3075" max="3075" width="16.42578125" style="115" customWidth="1"/>
    <col min="3076" max="3076" width="15.28515625" style="115" customWidth="1"/>
    <col min="3077" max="3077" width="14.7109375" style="115" customWidth="1"/>
    <col min="3078" max="3078" width="16.140625" style="115" customWidth="1"/>
    <col min="3079" max="3079" width="10.7109375" style="115" customWidth="1"/>
    <col min="3080" max="3080" width="10.28515625" style="115" customWidth="1"/>
    <col min="3081" max="3081" width="14.140625" style="115" customWidth="1"/>
    <col min="3082" max="3082" width="15.5703125" style="115" customWidth="1"/>
    <col min="3083" max="3083" width="16.42578125" style="115" customWidth="1"/>
    <col min="3084" max="3084" width="15" style="115" customWidth="1"/>
    <col min="3085" max="3085" width="15.7109375" style="115" customWidth="1"/>
    <col min="3086" max="3086" width="16.140625" style="115" customWidth="1"/>
    <col min="3087" max="3087" width="8.85546875" style="115" customWidth="1"/>
    <col min="3088" max="3088" width="9.85546875" style="115" customWidth="1"/>
    <col min="3089" max="3089" width="14.42578125" style="115" customWidth="1"/>
    <col min="3090" max="3090" width="10.5703125" style="115" customWidth="1"/>
    <col min="3091" max="3091" width="10.42578125" style="115" customWidth="1"/>
    <col min="3092" max="3092" width="14" style="115" customWidth="1"/>
    <col min="3093" max="3328" width="9.140625" style="115"/>
    <col min="3329" max="3329" width="47.28515625" style="115" customWidth="1"/>
    <col min="3330" max="3330" width="15.85546875" style="115" customWidth="1"/>
    <col min="3331" max="3331" width="16.42578125" style="115" customWidth="1"/>
    <col min="3332" max="3332" width="15.28515625" style="115" customWidth="1"/>
    <col min="3333" max="3333" width="14.7109375" style="115" customWidth="1"/>
    <col min="3334" max="3334" width="16.140625" style="115" customWidth="1"/>
    <col min="3335" max="3335" width="10.7109375" style="115" customWidth="1"/>
    <col min="3336" max="3336" width="10.28515625" style="115" customWidth="1"/>
    <col min="3337" max="3337" width="14.140625" style="115" customWidth="1"/>
    <col min="3338" max="3338" width="15.5703125" style="115" customWidth="1"/>
    <col min="3339" max="3339" width="16.42578125" style="115" customWidth="1"/>
    <col min="3340" max="3340" width="15" style="115" customWidth="1"/>
    <col min="3341" max="3341" width="15.7109375" style="115" customWidth="1"/>
    <col min="3342" max="3342" width="16.140625" style="115" customWidth="1"/>
    <col min="3343" max="3343" width="8.85546875" style="115" customWidth="1"/>
    <col min="3344" max="3344" width="9.85546875" style="115" customWidth="1"/>
    <col min="3345" max="3345" width="14.42578125" style="115" customWidth="1"/>
    <col min="3346" max="3346" width="10.5703125" style="115" customWidth="1"/>
    <col min="3347" max="3347" width="10.42578125" style="115" customWidth="1"/>
    <col min="3348" max="3348" width="14" style="115" customWidth="1"/>
    <col min="3349" max="3584" width="9.140625" style="115"/>
    <col min="3585" max="3585" width="47.28515625" style="115" customWidth="1"/>
    <col min="3586" max="3586" width="15.85546875" style="115" customWidth="1"/>
    <col min="3587" max="3587" width="16.42578125" style="115" customWidth="1"/>
    <col min="3588" max="3588" width="15.28515625" style="115" customWidth="1"/>
    <col min="3589" max="3589" width="14.7109375" style="115" customWidth="1"/>
    <col min="3590" max="3590" width="16.140625" style="115" customWidth="1"/>
    <col min="3591" max="3591" width="10.7109375" style="115" customWidth="1"/>
    <col min="3592" max="3592" width="10.28515625" style="115" customWidth="1"/>
    <col min="3593" max="3593" width="14.140625" style="115" customWidth="1"/>
    <col min="3594" max="3594" width="15.5703125" style="115" customWidth="1"/>
    <col min="3595" max="3595" width="16.42578125" style="115" customWidth="1"/>
    <col min="3596" max="3596" width="15" style="115" customWidth="1"/>
    <col min="3597" max="3597" width="15.7109375" style="115" customWidth="1"/>
    <col min="3598" max="3598" width="16.140625" style="115" customWidth="1"/>
    <col min="3599" max="3599" width="8.85546875" style="115" customWidth="1"/>
    <col min="3600" max="3600" width="9.85546875" style="115" customWidth="1"/>
    <col min="3601" max="3601" width="14.42578125" style="115" customWidth="1"/>
    <col min="3602" max="3602" width="10.5703125" style="115" customWidth="1"/>
    <col min="3603" max="3603" width="10.42578125" style="115" customWidth="1"/>
    <col min="3604" max="3604" width="14" style="115" customWidth="1"/>
    <col min="3605" max="3840" width="9.140625" style="115"/>
    <col min="3841" max="3841" width="47.28515625" style="115" customWidth="1"/>
    <col min="3842" max="3842" width="15.85546875" style="115" customWidth="1"/>
    <col min="3843" max="3843" width="16.42578125" style="115" customWidth="1"/>
    <col min="3844" max="3844" width="15.28515625" style="115" customWidth="1"/>
    <col min="3845" max="3845" width="14.7109375" style="115" customWidth="1"/>
    <col min="3846" max="3846" width="16.140625" style="115" customWidth="1"/>
    <col min="3847" max="3847" width="10.7109375" style="115" customWidth="1"/>
    <col min="3848" max="3848" width="10.28515625" style="115" customWidth="1"/>
    <col min="3849" max="3849" width="14.140625" style="115" customWidth="1"/>
    <col min="3850" max="3850" width="15.5703125" style="115" customWidth="1"/>
    <col min="3851" max="3851" width="16.42578125" style="115" customWidth="1"/>
    <col min="3852" max="3852" width="15" style="115" customWidth="1"/>
    <col min="3853" max="3853" width="15.7109375" style="115" customWidth="1"/>
    <col min="3854" max="3854" width="16.140625" style="115" customWidth="1"/>
    <col min="3855" max="3855" width="8.85546875" style="115" customWidth="1"/>
    <col min="3856" max="3856" width="9.85546875" style="115" customWidth="1"/>
    <col min="3857" max="3857" width="14.42578125" style="115" customWidth="1"/>
    <col min="3858" max="3858" width="10.5703125" style="115" customWidth="1"/>
    <col min="3859" max="3859" width="10.42578125" style="115" customWidth="1"/>
    <col min="3860" max="3860" width="14" style="115" customWidth="1"/>
    <col min="3861" max="4096" width="9.140625" style="115"/>
    <col min="4097" max="4097" width="47.28515625" style="115" customWidth="1"/>
    <col min="4098" max="4098" width="15.85546875" style="115" customWidth="1"/>
    <col min="4099" max="4099" width="16.42578125" style="115" customWidth="1"/>
    <col min="4100" max="4100" width="15.28515625" style="115" customWidth="1"/>
    <col min="4101" max="4101" width="14.7109375" style="115" customWidth="1"/>
    <col min="4102" max="4102" width="16.140625" style="115" customWidth="1"/>
    <col min="4103" max="4103" width="10.7109375" style="115" customWidth="1"/>
    <col min="4104" max="4104" width="10.28515625" style="115" customWidth="1"/>
    <col min="4105" max="4105" width="14.140625" style="115" customWidth="1"/>
    <col min="4106" max="4106" width="15.5703125" style="115" customWidth="1"/>
    <col min="4107" max="4107" width="16.42578125" style="115" customWidth="1"/>
    <col min="4108" max="4108" width="15" style="115" customWidth="1"/>
    <col min="4109" max="4109" width="15.7109375" style="115" customWidth="1"/>
    <col min="4110" max="4110" width="16.140625" style="115" customWidth="1"/>
    <col min="4111" max="4111" width="8.85546875" style="115" customWidth="1"/>
    <col min="4112" max="4112" width="9.85546875" style="115" customWidth="1"/>
    <col min="4113" max="4113" width="14.42578125" style="115" customWidth="1"/>
    <col min="4114" max="4114" width="10.5703125" style="115" customWidth="1"/>
    <col min="4115" max="4115" width="10.42578125" style="115" customWidth="1"/>
    <col min="4116" max="4116" width="14" style="115" customWidth="1"/>
    <col min="4117" max="4352" width="9.140625" style="115"/>
    <col min="4353" max="4353" width="47.28515625" style="115" customWidth="1"/>
    <col min="4354" max="4354" width="15.85546875" style="115" customWidth="1"/>
    <col min="4355" max="4355" width="16.42578125" style="115" customWidth="1"/>
    <col min="4356" max="4356" width="15.28515625" style="115" customWidth="1"/>
    <col min="4357" max="4357" width="14.7109375" style="115" customWidth="1"/>
    <col min="4358" max="4358" width="16.140625" style="115" customWidth="1"/>
    <col min="4359" max="4359" width="10.7109375" style="115" customWidth="1"/>
    <col min="4360" max="4360" width="10.28515625" style="115" customWidth="1"/>
    <col min="4361" max="4361" width="14.140625" style="115" customWidth="1"/>
    <col min="4362" max="4362" width="15.5703125" style="115" customWidth="1"/>
    <col min="4363" max="4363" width="16.42578125" style="115" customWidth="1"/>
    <col min="4364" max="4364" width="15" style="115" customWidth="1"/>
    <col min="4365" max="4365" width="15.7109375" style="115" customWidth="1"/>
    <col min="4366" max="4366" width="16.140625" style="115" customWidth="1"/>
    <col min="4367" max="4367" width="8.85546875" style="115" customWidth="1"/>
    <col min="4368" max="4368" width="9.85546875" style="115" customWidth="1"/>
    <col min="4369" max="4369" width="14.42578125" style="115" customWidth="1"/>
    <col min="4370" max="4370" width="10.5703125" style="115" customWidth="1"/>
    <col min="4371" max="4371" width="10.42578125" style="115" customWidth="1"/>
    <col min="4372" max="4372" width="14" style="115" customWidth="1"/>
    <col min="4373" max="4608" width="9.140625" style="115"/>
    <col min="4609" max="4609" width="47.28515625" style="115" customWidth="1"/>
    <col min="4610" max="4610" width="15.85546875" style="115" customWidth="1"/>
    <col min="4611" max="4611" width="16.42578125" style="115" customWidth="1"/>
    <col min="4612" max="4612" width="15.28515625" style="115" customWidth="1"/>
    <col min="4613" max="4613" width="14.7109375" style="115" customWidth="1"/>
    <col min="4614" max="4614" width="16.140625" style="115" customWidth="1"/>
    <col min="4615" max="4615" width="10.7109375" style="115" customWidth="1"/>
    <col min="4616" max="4616" width="10.28515625" style="115" customWidth="1"/>
    <col min="4617" max="4617" width="14.140625" style="115" customWidth="1"/>
    <col min="4618" max="4618" width="15.5703125" style="115" customWidth="1"/>
    <col min="4619" max="4619" width="16.42578125" style="115" customWidth="1"/>
    <col min="4620" max="4620" width="15" style="115" customWidth="1"/>
    <col min="4621" max="4621" width="15.7109375" style="115" customWidth="1"/>
    <col min="4622" max="4622" width="16.140625" style="115" customWidth="1"/>
    <col min="4623" max="4623" width="8.85546875" style="115" customWidth="1"/>
    <col min="4624" max="4624" width="9.85546875" style="115" customWidth="1"/>
    <col min="4625" max="4625" width="14.42578125" style="115" customWidth="1"/>
    <col min="4626" max="4626" width="10.5703125" style="115" customWidth="1"/>
    <col min="4627" max="4627" width="10.42578125" style="115" customWidth="1"/>
    <col min="4628" max="4628" width="14" style="115" customWidth="1"/>
    <col min="4629" max="4864" width="9.140625" style="115"/>
    <col min="4865" max="4865" width="47.28515625" style="115" customWidth="1"/>
    <col min="4866" max="4866" width="15.85546875" style="115" customWidth="1"/>
    <col min="4867" max="4867" width="16.42578125" style="115" customWidth="1"/>
    <col min="4868" max="4868" width="15.28515625" style="115" customWidth="1"/>
    <col min="4869" max="4869" width="14.7109375" style="115" customWidth="1"/>
    <col min="4870" max="4870" width="16.140625" style="115" customWidth="1"/>
    <col min="4871" max="4871" width="10.7109375" style="115" customWidth="1"/>
    <col min="4872" max="4872" width="10.28515625" style="115" customWidth="1"/>
    <col min="4873" max="4873" width="14.140625" style="115" customWidth="1"/>
    <col min="4874" max="4874" width="15.5703125" style="115" customWidth="1"/>
    <col min="4875" max="4875" width="16.42578125" style="115" customWidth="1"/>
    <col min="4876" max="4876" width="15" style="115" customWidth="1"/>
    <col min="4877" max="4877" width="15.7109375" style="115" customWidth="1"/>
    <col min="4878" max="4878" width="16.140625" style="115" customWidth="1"/>
    <col min="4879" max="4879" width="8.85546875" style="115" customWidth="1"/>
    <col min="4880" max="4880" width="9.85546875" style="115" customWidth="1"/>
    <col min="4881" max="4881" width="14.42578125" style="115" customWidth="1"/>
    <col min="4882" max="4882" width="10.5703125" style="115" customWidth="1"/>
    <col min="4883" max="4883" width="10.42578125" style="115" customWidth="1"/>
    <col min="4884" max="4884" width="14" style="115" customWidth="1"/>
    <col min="4885" max="5120" width="9.140625" style="115"/>
    <col min="5121" max="5121" width="47.28515625" style="115" customWidth="1"/>
    <col min="5122" max="5122" width="15.85546875" style="115" customWidth="1"/>
    <col min="5123" max="5123" width="16.42578125" style="115" customWidth="1"/>
    <col min="5124" max="5124" width="15.28515625" style="115" customWidth="1"/>
    <col min="5125" max="5125" width="14.7109375" style="115" customWidth="1"/>
    <col min="5126" max="5126" width="16.140625" style="115" customWidth="1"/>
    <col min="5127" max="5127" width="10.7109375" style="115" customWidth="1"/>
    <col min="5128" max="5128" width="10.28515625" style="115" customWidth="1"/>
    <col min="5129" max="5129" width="14.140625" style="115" customWidth="1"/>
    <col min="5130" max="5130" width="15.5703125" style="115" customWidth="1"/>
    <col min="5131" max="5131" width="16.42578125" style="115" customWidth="1"/>
    <col min="5132" max="5132" width="15" style="115" customWidth="1"/>
    <col min="5133" max="5133" width="15.7109375" style="115" customWidth="1"/>
    <col min="5134" max="5134" width="16.140625" style="115" customWidth="1"/>
    <col min="5135" max="5135" width="8.85546875" style="115" customWidth="1"/>
    <col min="5136" max="5136" width="9.85546875" style="115" customWidth="1"/>
    <col min="5137" max="5137" width="14.42578125" style="115" customWidth="1"/>
    <col min="5138" max="5138" width="10.5703125" style="115" customWidth="1"/>
    <col min="5139" max="5139" width="10.42578125" style="115" customWidth="1"/>
    <col min="5140" max="5140" width="14" style="115" customWidth="1"/>
    <col min="5141" max="5376" width="9.140625" style="115"/>
    <col min="5377" max="5377" width="47.28515625" style="115" customWidth="1"/>
    <col min="5378" max="5378" width="15.85546875" style="115" customWidth="1"/>
    <col min="5379" max="5379" width="16.42578125" style="115" customWidth="1"/>
    <col min="5380" max="5380" width="15.28515625" style="115" customWidth="1"/>
    <col min="5381" max="5381" width="14.7109375" style="115" customWidth="1"/>
    <col min="5382" max="5382" width="16.140625" style="115" customWidth="1"/>
    <col min="5383" max="5383" width="10.7109375" style="115" customWidth="1"/>
    <col min="5384" max="5384" width="10.28515625" style="115" customWidth="1"/>
    <col min="5385" max="5385" width="14.140625" style="115" customWidth="1"/>
    <col min="5386" max="5386" width="15.5703125" style="115" customWidth="1"/>
    <col min="5387" max="5387" width="16.42578125" style="115" customWidth="1"/>
    <col min="5388" max="5388" width="15" style="115" customWidth="1"/>
    <col min="5389" max="5389" width="15.7109375" style="115" customWidth="1"/>
    <col min="5390" max="5390" width="16.140625" style="115" customWidth="1"/>
    <col min="5391" max="5391" width="8.85546875" style="115" customWidth="1"/>
    <col min="5392" max="5392" width="9.85546875" style="115" customWidth="1"/>
    <col min="5393" max="5393" width="14.42578125" style="115" customWidth="1"/>
    <col min="5394" max="5394" width="10.5703125" style="115" customWidth="1"/>
    <col min="5395" max="5395" width="10.42578125" style="115" customWidth="1"/>
    <col min="5396" max="5396" width="14" style="115" customWidth="1"/>
    <col min="5397" max="5632" width="9.140625" style="115"/>
    <col min="5633" max="5633" width="47.28515625" style="115" customWidth="1"/>
    <col min="5634" max="5634" width="15.85546875" style="115" customWidth="1"/>
    <col min="5635" max="5635" width="16.42578125" style="115" customWidth="1"/>
    <col min="5636" max="5636" width="15.28515625" style="115" customWidth="1"/>
    <col min="5637" max="5637" width="14.7109375" style="115" customWidth="1"/>
    <col min="5638" max="5638" width="16.140625" style="115" customWidth="1"/>
    <col min="5639" max="5639" width="10.7109375" style="115" customWidth="1"/>
    <col min="5640" max="5640" width="10.28515625" style="115" customWidth="1"/>
    <col min="5641" max="5641" width="14.140625" style="115" customWidth="1"/>
    <col min="5642" max="5642" width="15.5703125" style="115" customWidth="1"/>
    <col min="5643" max="5643" width="16.42578125" style="115" customWidth="1"/>
    <col min="5644" max="5644" width="15" style="115" customWidth="1"/>
    <col min="5645" max="5645" width="15.7109375" style="115" customWidth="1"/>
    <col min="5646" max="5646" width="16.140625" style="115" customWidth="1"/>
    <col min="5647" max="5647" width="8.85546875" style="115" customWidth="1"/>
    <col min="5648" max="5648" width="9.85546875" style="115" customWidth="1"/>
    <col min="5649" max="5649" width="14.42578125" style="115" customWidth="1"/>
    <col min="5650" max="5650" width="10.5703125" style="115" customWidth="1"/>
    <col min="5651" max="5651" width="10.42578125" style="115" customWidth="1"/>
    <col min="5652" max="5652" width="14" style="115" customWidth="1"/>
    <col min="5653" max="5888" width="9.140625" style="115"/>
    <col min="5889" max="5889" width="47.28515625" style="115" customWidth="1"/>
    <col min="5890" max="5890" width="15.85546875" style="115" customWidth="1"/>
    <col min="5891" max="5891" width="16.42578125" style="115" customWidth="1"/>
    <col min="5892" max="5892" width="15.28515625" style="115" customWidth="1"/>
    <col min="5893" max="5893" width="14.7109375" style="115" customWidth="1"/>
    <col min="5894" max="5894" width="16.140625" style="115" customWidth="1"/>
    <col min="5895" max="5895" width="10.7109375" style="115" customWidth="1"/>
    <col min="5896" max="5896" width="10.28515625" style="115" customWidth="1"/>
    <col min="5897" max="5897" width="14.140625" style="115" customWidth="1"/>
    <col min="5898" max="5898" width="15.5703125" style="115" customWidth="1"/>
    <col min="5899" max="5899" width="16.42578125" style="115" customWidth="1"/>
    <col min="5900" max="5900" width="15" style="115" customWidth="1"/>
    <col min="5901" max="5901" width="15.7109375" style="115" customWidth="1"/>
    <col min="5902" max="5902" width="16.140625" style="115" customWidth="1"/>
    <col min="5903" max="5903" width="8.85546875" style="115" customWidth="1"/>
    <col min="5904" max="5904" width="9.85546875" style="115" customWidth="1"/>
    <col min="5905" max="5905" width="14.42578125" style="115" customWidth="1"/>
    <col min="5906" max="5906" width="10.5703125" style="115" customWidth="1"/>
    <col min="5907" max="5907" width="10.42578125" style="115" customWidth="1"/>
    <col min="5908" max="5908" width="14" style="115" customWidth="1"/>
    <col min="5909" max="6144" width="9.140625" style="115"/>
    <col min="6145" max="6145" width="47.28515625" style="115" customWidth="1"/>
    <col min="6146" max="6146" width="15.85546875" style="115" customWidth="1"/>
    <col min="6147" max="6147" width="16.42578125" style="115" customWidth="1"/>
    <col min="6148" max="6148" width="15.28515625" style="115" customWidth="1"/>
    <col min="6149" max="6149" width="14.7109375" style="115" customWidth="1"/>
    <col min="6150" max="6150" width="16.140625" style="115" customWidth="1"/>
    <col min="6151" max="6151" width="10.7109375" style="115" customWidth="1"/>
    <col min="6152" max="6152" width="10.28515625" style="115" customWidth="1"/>
    <col min="6153" max="6153" width="14.140625" style="115" customWidth="1"/>
    <col min="6154" max="6154" width="15.5703125" style="115" customWidth="1"/>
    <col min="6155" max="6155" width="16.42578125" style="115" customWidth="1"/>
    <col min="6156" max="6156" width="15" style="115" customWidth="1"/>
    <col min="6157" max="6157" width="15.7109375" style="115" customWidth="1"/>
    <col min="6158" max="6158" width="16.140625" style="115" customWidth="1"/>
    <col min="6159" max="6159" width="8.85546875" style="115" customWidth="1"/>
    <col min="6160" max="6160" width="9.85546875" style="115" customWidth="1"/>
    <col min="6161" max="6161" width="14.42578125" style="115" customWidth="1"/>
    <col min="6162" max="6162" width="10.5703125" style="115" customWidth="1"/>
    <col min="6163" max="6163" width="10.42578125" style="115" customWidth="1"/>
    <col min="6164" max="6164" width="14" style="115" customWidth="1"/>
    <col min="6165" max="6400" width="9.140625" style="115"/>
    <col min="6401" max="6401" width="47.28515625" style="115" customWidth="1"/>
    <col min="6402" max="6402" width="15.85546875" style="115" customWidth="1"/>
    <col min="6403" max="6403" width="16.42578125" style="115" customWidth="1"/>
    <col min="6404" max="6404" width="15.28515625" style="115" customWidth="1"/>
    <col min="6405" max="6405" width="14.7109375" style="115" customWidth="1"/>
    <col min="6406" max="6406" width="16.140625" style="115" customWidth="1"/>
    <col min="6407" max="6407" width="10.7109375" style="115" customWidth="1"/>
    <col min="6408" max="6408" width="10.28515625" style="115" customWidth="1"/>
    <col min="6409" max="6409" width="14.140625" style="115" customWidth="1"/>
    <col min="6410" max="6410" width="15.5703125" style="115" customWidth="1"/>
    <col min="6411" max="6411" width="16.42578125" style="115" customWidth="1"/>
    <col min="6412" max="6412" width="15" style="115" customWidth="1"/>
    <col min="6413" max="6413" width="15.7109375" style="115" customWidth="1"/>
    <col min="6414" max="6414" width="16.140625" style="115" customWidth="1"/>
    <col min="6415" max="6415" width="8.85546875" style="115" customWidth="1"/>
    <col min="6416" max="6416" width="9.85546875" style="115" customWidth="1"/>
    <col min="6417" max="6417" width="14.42578125" style="115" customWidth="1"/>
    <col min="6418" max="6418" width="10.5703125" style="115" customWidth="1"/>
    <col min="6419" max="6419" width="10.42578125" style="115" customWidth="1"/>
    <col min="6420" max="6420" width="14" style="115" customWidth="1"/>
    <col min="6421" max="6656" width="9.140625" style="115"/>
    <col min="6657" max="6657" width="47.28515625" style="115" customWidth="1"/>
    <col min="6658" max="6658" width="15.85546875" style="115" customWidth="1"/>
    <col min="6659" max="6659" width="16.42578125" style="115" customWidth="1"/>
    <col min="6660" max="6660" width="15.28515625" style="115" customWidth="1"/>
    <col min="6661" max="6661" width="14.7109375" style="115" customWidth="1"/>
    <col min="6662" max="6662" width="16.140625" style="115" customWidth="1"/>
    <col min="6663" max="6663" width="10.7109375" style="115" customWidth="1"/>
    <col min="6664" max="6664" width="10.28515625" style="115" customWidth="1"/>
    <col min="6665" max="6665" width="14.140625" style="115" customWidth="1"/>
    <col min="6666" max="6666" width="15.5703125" style="115" customWidth="1"/>
    <col min="6667" max="6667" width="16.42578125" style="115" customWidth="1"/>
    <col min="6668" max="6668" width="15" style="115" customWidth="1"/>
    <col min="6669" max="6669" width="15.7109375" style="115" customWidth="1"/>
    <col min="6670" max="6670" width="16.140625" style="115" customWidth="1"/>
    <col min="6671" max="6671" width="8.85546875" style="115" customWidth="1"/>
    <col min="6672" max="6672" width="9.85546875" style="115" customWidth="1"/>
    <col min="6673" max="6673" width="14.42578125" style="115" customWidth="1"/>
    <col min="6674" max="6674" width="10.5703125" style="115" customWidth="1"/>
    <col min="6675" max="6675" width="10.42578125" style="115" customWidth="1"/>
    <col min="6676" max="6676" width="14" style="115" customWidth="1"/>
    <col min="6677" max="6912" width="9.140625" style="115"/>
    <col min="6913" max="6913" width="47.28515625" style="115" customWidth="1"/>
    <col min="6914" max="6914" width="15.85546875" style="115" customWidth="1"/>
    <col min="6915" max="6915" width="16.42578125" style="115" customWidth="1"/>
    <col min="6916" max="6916" width="15.28515625" style="115" customWidth="1"/>
    <col min="6917" max="6917" width="14.7109375" style="115" customWidth="1"/>
    <col min="6918" max="6918" width="16.140625" style="115" customWidth="1"/>
    <col min="6919" max="6919" width="10.7109375" style="115" customWidth="1"/>
    <col min="6920" max="6920" width="10.28515625" style="115" customWidth="1"/>
    <col min="6921" max="6921" width="14.140625" style="115" customWidth="1"/>
    <col min="6922" max="6922" width="15.5703125" style="115" customWidth="1"/>
    <col min="6923" max="6923" width="16.42578125" style="115" customWidth="1"/>
    <col min="6924" max="6924" width="15" style="115" customWidth="1"/>
    <col min="6925" max="6925" width="15.7109375" style="115" customWidth="1"/>
    <col min="6926" max="6926" width="16.140625" style="115" customWidth="1"/>
    <col min="6927" max="6927" width="8.85546875" style="115" customWidth="1"/>
    <col min="6928" max="6928" width="9.85546875" style="115" customWidth="1"/>
    <col min="6929" max="6929" width="14.42578125" style="115" customWidth="1"/>
    <col min="6930" max="6930" width="10.5703125" style="115" customWidth="1"/>
    <col min="6931" max="6931" width="10.42578125" style="115" customWidth="1"/>
    <col min="6932" max="6932" width="14" style="115" customWidth="1"/>
    <col min="6933" max="7168" width="9.140625" style="115"/>
    <col min="7169" max="7169" width="47.28515625" style="115" customWidth="1"/>
    <col min="7170" max="7170" width="15.85546875" style="115" customWidth="1"/>
    <col min="7171" max="7171" width="16.42578125" style="115" customWidth="1"/>
    <col min="7172" max="7172" width="15.28515625" style="115" customWidth="1"/>
    <col min="7173" max="7173" width="14.7109375" style="115" customWidth="1"/>
    <col min="7174" max="7174" width="16.140625" style="115" customWidth="1"/>
    <col min="7175" max="7175" width="10.7109375" style="115" customWidth="1"/>
    <col min="7176" max="7176" width="10.28515625" style="115" customWidth="1"/>
    <col min="7177" max="7177" width="14.140625" style="115" customWidth="1"/>
    <col min="7178" max="7178" width="15.5703125" style="115" customWidth="1"/>
    <col min="7179" max="7179" width="16.42578125" style="115" customWidth="1"/>
    <col min="7180" max="7180" width="15" style="115" customWidth="1"/>
    <col min="7181" max="7181" width="15.7109375" style="115" customWidth="1"/>
    <col min="7182" max="7182" width="16.140625" style="115" customWidth="1"/>
    <col min="7183" max="7183" width="8.85546875" style="115" customWidth="1"/>
    <col min="7184" max="7184" width="9.85546875" style="115" customWidth="1"/>
    <col min="7185" max="7185" width="14.42578125" style="115" customWidth="1"/>
    <col min="7186" max="7186" width="10.5703125" style="115" customWidth="1"/>
    <col min="7187" max="7187" width="10.42578125" style="115" customWidth="1"/>
    <col min="7188" max="7188" width="14" style="115" customWidth="1"/>
    <col min="7189" max="7424" width="9.140625" style="115"/>
    <col min="7425" max="7425" width="47.28515625" style="115" customWidth="1"/>
    <col min="7426" max="7426" width="15.85546875" style="115" customWidth="1"/>
    <col min="7427" max="7427" width="16.42578125" style="115" customWidth="1"/>
    <col min="7428" max="7428" width="15.28515625" style="115" customWidth="1"/>
    <col min="7429" max="7429" width="14.7109375" style="115" customWidth="1"/>
    <col min="7430" max="7430" width="16.140625" style="115" customWidth="1"/>
    <col min="7431" max="7431" width="10.7109375" style="115" customWidth="1"/>
    <col min="7432" max="7432" width="10.28515625" style="115" customWidth="1"/>
    <col min="7433" max="7433" width="14.140625" style="115" customWidth="1"/>
    <col min="7434" max="7434" width="15.5703125" style="115" customWidth="1"/>
    <col min="7435" max="7435" width="16.42578125" style="115" customWidth="1"/>
    <col min="7436" max="7436" width="15" style="115" customWidth="1"/>
    <col min="7437" max="7437" width="15.7109375" style="115" customWidth="1"/>
    <col min="7438" max="7438" width="16.140625" style="115" customWidth="1"/>
    <col min="7439" max="7439" width="8.85546875" style="115" customWidth="1"/>
    <col min="7440" max="7440" width="9.85546875" style="115" customWidth="1"/>
    <col min="7441" max="7441" width="14.42578125" style="115" customWidth="1"/>
    <col min="7442" max="7442" width="10.5703125" style="115" customWidth="1"/>
    <col min="7443" max="7443" width="10.42578125" style="115" customWidth="1"/>
    <col min="7444" max="7444" width="14" style="115" customWidth="1"/>
    <col min="7445" max="7680" width="9.140625" style="115"/>
    <col min="7681" max="7681" width="47.28515625" style="115" customWidth="1"/>
    <col min="7682" max="7682" width="15.85546875" style="115" customWidth="1"/>
    <col min="7683" max="7683" width="16.42578125" style="115" customWidth="1"/>
    <col min="7684" max="7684" width="15.28515625" style="115" customWidth="1"/>
    <col min="7685" max="7685" width="14.7109375" style="115" customWidth="1"/>
    <col min="7686" max="7686" width="16.140625" style="115" customWidth="1"/>
    <col min="7687" max="7687" width="10.7109375" style="115" customWidth="1"/>
    <col min="7688" max="7688" width="10.28515625" style="115" customWidth="1"/>
    <col min="7689" max="7689" width="14.140625" style="115" customWidth="1"/>
    <col min="7690" max="7690" width="15.5703125" style="115" customWidth="1"/>
    <col min="7691" max="7691" width="16.42578125" style="115" customWidth="1"/>
    <col min="7692" max="7692" width="15" style="115" customWidth="1"/>
    <col min="7693" max="7693" width="15.7109375" style="115" customWidth="1"/>
    <col min="7694" max="7694" width="16.140625" style="115" customWidth="1"/>
    <col min="7695" max="7695" width="8.85546875" style="115" customWidth="1"/>
    <col min="7696" max="7696" width="9.85546875" style="115" customWidth="1"/>
    <col min="7697" max="7697" width="14.42578125" style="115" customWidth="1"/>
    <col min="7698" max="7698" width="10.5703125" style="115" customWidth="1"/>
    <col min="7699" max="7699" width="10.42578125" style="115" customWidth="1"/>
    <col min="7700" max="7700" width="14" style="115" customWidth="1"/>
    <col min="7701" max="7936" width="9.140625" style="115"/>
    <col min="7937" max="7937" width="47.28515625" style="115" customWidth="1"/>
    <col min="7938" max="7938" width="15.85546875" style="115" customWidth="1"/>
    <col min="7939" max="7939" width="16.42578125" style="115" customWidth="1"/>
    <col min="7940" max="7940" width="15.28515625" style="115" customWidth="1"/>
    <col min="7941" max="7941" width="14.7109375" style="115" customWidth="1"/>
    <col min="7942" max="7942" width="16.140625" style="115" customWidth="1"/>
    <col min="7943" max="7943" width="10.7109375" style="115" customWidth="1"/>
    <col min="7944" max="7944" width="10.28515625" style="115" customWidth="1"/>
    <col min="7945" max="7945" width="14.140625" style="115" customWidth="1"/>
    <col min="7946" max="7946" width="15.5703125" style="115" customWidth="1"/>
    <col min="7947" max="7947" width="16.42578125" style="115" customWidth="1"/>
    <col min="7948" max="7948" width="15" style="115" customWidth="1"/>
    <col min="7949" max="7949" width="15.7109375" style="115" customWidth="1"/>
    <col min="7950" max="7950" width="16.140625" style="115" customWidth="1"/>
    <col min="7951" max="7951" width="8.85546875" style="115" customWidth="1"/>
    <col min="7952" max="7952" width="9.85546875" style="115" customWidth="1"/>
    <col min="7953" max="7953" width="14.42578125" style="115" customWidth="1"/>
    <col min="7954" max="7954" width="10.5703125" style="115" customWidth="1"/>
    <col min="7955" max="7955" width="10.42578125" style="115" customWidth="1"/>
    <col min="7956" max="7956" width="14" style="115" customWidth="1"/>
    <col min="7957" max="8192" width="9.140625" style="115"/>
    <col min="8193" max="8193" width="47.28515625" style="115" customWidth="1"/>
    <col min="8194" max="8194" width="15.85546875" style="115" customWidth="1"/>
    <col min="8195" max="8195" width="16.42578125" style="115" customWidth="1"/>
    <col min="8196" max="8196" width="15.28515625" style="115" customWidth="1"/>
    <col min="8197" max="8197" width="14.7109375" style="115" customWidth="1"/>
    <col min="8198" max="8198" width="16.140625" style="115" customWidth="1"/>
    <col min="8199" max="8199" width="10.7109375" style="115" customWidth="1"/>
    <col min="8200" max="8200" width="10.28515625" style="115" customWidth="1"/>
    <col min="8201" max="8201" width="14.140625" style="115" customWidth="1"/>
    <col min="8202" max="8202" width="15.5703125" style="115" customWidth="1"/>
    <col min="8203" max="8203" width="16.42578125" style="115" customWidth="1"/>
    <col min="8204" max="8204" width="15" style="115" customWidth="1"/>
    <col min="8205" max="8205" width="15.7109375" style="115" customWidth="1"/>
    <col min="8206" max="8206" width="16.140625" style="115" customWidth="1"/>
    <col min="8207" max="8207" width="8.85546875" style="115" customWidth="1"/>
    <col min="8208" max="8208" width="9.85546875" style="115" customWidth="1"/>
    <col min="8209" max="8209" width="14.42578125" style="115" customWidth="1"/>
    <col min="8210" max="8210" width="10.5703125" style="115" customWidth="1"/>
    <col min="8211" max="8211" width="10.42578125" style="115" customWidth="1"/>
    <col min="8212" max="8212" width="14" style="115" customWidth="1"/>
    <col min="8213" max="8448" width="9.140625" style="115"/>
    <col min="8449" max="8449" width="47.28515625" style="115" customWidth="1"/>
    <col min="8450" max="8450" width="15.85546875" style="115" customWidth="1"/>
    <col min="8451" max="8451" width="16.42578125" style="115" customWidth="1"/>
    <col min="8452" max="8452" width="15.28515625" style="115" customWidth="1"/>
    <col min="8453" max="8453" width="14.7109375" style="115" customWidth="1"/>
    <col min="8454" max="8454" width="16.140625" style="115" customWidth="1"/>
    <col min="8455" max="8455" width="10.7109375" style="115" customWidth="1"/>
    <col min="8456" max="8456" width="10.28515625" style="115" customWidth="1"/>
    <col min="8457" max="8457" width="14.140625" style="115" customWidth="1"/>
    <col min="8458" max="8458" width="15.5703125" style="115" customWidth="1"/>
    <col min="8459" max="8459" width="16.42578125" style="115" customWidth="1"/>
    <col min="8460" max="8460" width="15" style="115" customWidth="1"/>
    <col min="8461" max="8461" width="15.7109375" style="115" customWidth="1"/>
    <col min="8462" max="8462" width="16.140625" style="115" customWidth="1"/>
    <col min="8463" max="8463" width="8.85546875" style="115" customWidth="1"/>
    <col min="8464" max="8464" width="9.85546875" style="115" customWidth="1"/>
    <col min="8465" max="8465" width="14.42578125" style="115" customWidth="1"/>
    <col min="8466" max="8466" width="10.5703125" style="115" customWidth="1"/>
    <col min="8467" max="8467" width="10.42578125" style="115" customWidth="1"/>
    <col min="8468" max="8468" width="14" style="115" customWidth="1"/>
    <col min="8469" max="8704" width="9.140625" style="115"/>
    <col min="8705" max="8705" width="47.28515625" style="115" customWidth="1"/>
    <col min="8706" max="8706" width="15.85546875" style="115" customWidth="1"/>
    <col min="8707" max="8707" width="16.42578125" style="115" customWidth="1"/>
    <col min="8708" max="8708" width="15.28515625" style="115" customWidth="1"/>
    <col min="8709" max="8709" width="14.7109375" style="115" customWidth="1"/>
    <col min="8710" max="8710" width="16.140625" style="115" customWidth="1"/>
    <col min="8711" max="8711" width="10.7109375" style="115" customWidth="1"/>
    <col min="8712" max="8712" width="10.28515625" style="115" customWidth="1"/>
    <col min="8713" max="8713" width="14.140625" style="115" customWidth="1"/>
    <col min="8714" max="8714" width="15.5703125" style="115" customWidth="1"/>
    <col min="8715" max="8715" width="16.42578125" style="115" customWidth="1"/>
    <col min="8716" max="8716" width="15" style="115" customWidth="1"/>
    <col min="8717" max="8717" width="15.7109375" style="115" customWidth="1"/>
    <col min="8718" max="8718" width="16.140625" style="115" customWidth="1"/>
    <col min="8719" max="8719" width="8.85546875" style="115" customWidth="1"/>
    <col min="8720" max="8720" width="9.85546875" style="115" customWidth="1"/>
    <col min="8721" max="8721" width="14.42578125" style="115" customWidth="1"/>
    <col min="8722" max="8722" width="10.5703125" style="115" customWidth="1"/>
    <col min="8723" max="8723" width="10.42578125" style="115" customWidth="1"/>
    <col min="8724" max="8724" width="14" style="115" customWidth="1"/>
    <col min="8725" max="8960" width="9.140625" style="115"/>
    <col min="8961" max="8961" width="47.28515625" style="115" customWidth="1"/>
    <col min="8962" max="8962" width="15.85546875" style="115" customWidth="1"/>
    <col min="8963" max="8963" width="16.42578125" style="115" customWidth="1"/>
    <col min="8964" max="8964" width="15.28515625" style="115" customWidth="1"/>
    <col min="8965" max="8965" width="14.7109375" style="115" customWidth="1"/>
    <col min="8966" max="8966" width="16.140625" style="115" customWidth="1"/>
    <col min="8967" max="8967" width="10.7109375" style="115" customWidth="1"/>
    <col min="8968" max="8968" width="10.28515625" style="115" customWidth="1"/>
    <col min="8969" max="8969" width="14.140625" style="115" customWidth="1"/>
    <col min="8970" max="8970" width="15.5703125" style="115" customWidth="1"/>
    <col min="8971" max="8971" width="16.42578125" style="115" customWidth="1"/>
    <col min="8972" max="8972" width="15" style="115" customWidth="1"/>
    <col min="8973" max="8973" width="15.7109375" style="115" customWidth="1"/>
    <col min="8974" max="8974" width="16.140625" style="115" customWidth="1"/>
    <col min="8975" max="8975" width="8.85546875" style="115" customWidth="1"/>
    <col min="8976" max="8976" width="9.85546875" style="115" customWidth="1"/>
    <col min="8977" max="8977" width="14.42578125" style="115" customWidth="1"/>
    <col min="8978" max="8978" width="10.5703125" style="115" customWidth="1"/>
    <col min="8979" max="8979" width="10.42578125" style="115" customWidth="1"/>
    <col min="8980" max="8980" width="14" style="115" customWidth="1"/>
    <col min="8981" max="9216" width="9.140625" style="115"/>
    <col min="9217" max="9217" width="47.28515625" style="115" customWidth="1"/>
    <col min="9218" max="9218" width="15.85546875" style="115" customWidth="1"/>
    <col min="9219" max="9219" width="16.42578125" style="115" customWidth="1"/>
    <col min="9220" max="9220" width="15.28515625" style="115" customWidth="1"/>
    <col min="9221" max="9221" width="14.7109375" style="115" customWidth="1"/>
    <col min="9222" max="9222" width="16.140625" style="115" customWidth="1"/>
    <col min="9223" max="9223" width="10.7109375" style="115" customWidth="1"/>
    <col min="9224" max="9224" width="10.28515625" style="115" customWidth="1"/>
    <col min="9225" max="9225" width="14.140625" style="115" customWidth="1"/>
    <col min="9226" max="9226" width="15.5703125" style="115" customWidth="1"/>
    <col min="9227" max="9227" width="16.42578125" style="115" customWidth="1"/>
    <col min="9228" max="9228" width="15" style="115" customWidth="1"/>
    <col min="9229" max="9229" width="15.7109375" style="115" customWidth="1"/>
    <col min="9230" max="9230" width="16.140625" style="115" customWidth="1"/>
    <col min="9231" max="9231" width="8.85546875" style="115" customWidth="1"/>
    <col min="9232" max="9232" width="9.85546875" style="115" customWidth="1"/>
    <col min="9233" max="9233" width="14.42578125" style="115" customWidth="1"/>
    <col min="9234" max="9234" width="10.5703125" style="115" customWidth="1"/>
    <col min="9235" max="9235" width="10.42578125" style="115" customWidth="1"/>
    <col min="9236" max="9236" width="14" style="115" customWidth="1"/>
    <col min="9237" max="9472" width="9.140625" style="115"/>
    <col min="9473" max="9473" width="47.28515625" style="115" customWidth="1"/>
    <col min="9474" max="9474" width="15.85546875" style="115" customWidth="1"/>
    <col min="9475" max="9475" width="16.42578125" style="115" customWidth="1"/>
    <col min="9476" max="9476" width="15.28515625" style="115" customWidth="1"/>
    <col min="9477" max="9477" width="14.7109375" style="115" customWidth="1"/>
    <col min="9478" max="9478" width="16.140625" style="115" customWidth="1"/>
    <col min="9479" max="9479" width="10.7109375" style="115" customWidth="1"/>
    <col min="9480" max="9480" width="10.28515625" style="115" customWidth="1"/>
    <col min="9481" max="9481" width="14.140625" style="115" customWidth="1"/>
    <col min="9482" max="9482" width="15.5703125" style="115" customWidth="1"/>
    <col min="9483" max="9483" width="16.42578125" style="115" customWidth="1"/>
    <col min="9484" max="9484" width="15" style="115" customWidth="1"/>
    <col min="9485" max="9485" width="15.7109375" style="115" customWidth="1"/>
    <col min="9486" max="9486" width="16.140625" style="115" customWidth="1"/>
    <col min="9487" max="9487" width="8.85546875" style="115" customWidth="1"/>
    <col min="9488" max="9488" width="9.85546875" style="115" customWidth="1"/>
    <col min="9489" max="9489" width="14.42578125" style="115" customWidth="1"/>
    <col min="9490" max="9490" width="10.5703125" style="115" customWidth="1"/>
    <col min="9491" max="9491" width="10.42578125" style="115" customWidth="1"/>
    <col min="9492" max="9492" width="14" style="115" customWidth="1"/>
    <col min="9493" max="9728" width="9.140625" style="115"/>
    <col min="9729" max="9729" width="47.28515625" style="115" customWidth="1"/>
    <col min="9730" max="9730" width="15.85546875" style="115" customWidth="1"/>
    <col min="9731" max="9731" width="16.42578125" style="115" customWidth="1"/>
    <col min="9732" max="9732" width="15.28515625" style="115" customWidth="1"/>
    <col min="9733" max="9733" width="14.7109375" style="115" customWidth="1"/>
    <col min="9734" max="9734" width="16.140625" style="115" customWidth="1"/>
    <col min="9735" max="9735" width="10.7109375" style="115" customWidth="1"/>
    <col min="9736" max="9736" width="10.28515625" style="115" customWidth="1"/>
    <col min="9737" max="9737" width="14.140625" style="115" customWidth="1"/>
    <col min="9738" max="9738" width="15.5703125" style="115" customWidth="1"/>
    <col min="9739" max="9739" width="16.42578125" style="115" customWidth="1"/>
    <col min="9740" max="9740" width="15" style="115" customWidth="1"/>
    <col min="9741" max="9741" width="15.7109375" style="115" customWidth="1"/>
    <col min="9742" max="9742" width="16.140625" style="115" customWidth="1"/>
    <col min="9743" max="9743" width="8.85546875" style="115" customWidth="1"/>
    <col min="9744" max="9744" width="9.85546875" style="115" customWidth="1"/>
    <col min="9745" max="9745" width="14.42578125" style="115" customWidth="1"/>
    <col min="9746" max="9746" width="10.5703125" style="115" customWidth="1"/>
    <col min="9747" max="9747" width="10.42578125" style="115" customWidth="1"/>
    <col min="9748" max="9748" width="14" style="115" customWidth="1"/>
    <col min="9749" max="9984" width="9.140625" style="115"/>
    <col min="9985" max="9985" width="47.28515625" style="115" customWidth="1"/>
    <col min="9986" max="9986" width="15.85546875" style="115" customWidth="1"/>
    <col min="9987" max="9987" width="16.42578125" style="115" customWidth="1"/>
    <col min="9988" max="9988" width="15.28515625" style="115" customWidth="1"/>
    <col min="9989" max="9989" width="14.7109375" style="115" customWidth="1"/>
    <col min="9990" max="9990" width="16.140625" style="115" customWidth="1"/>
    <col min="9991" max="9991" width="10.7109375" style="115" customWidth="1"/>
    <col min="9992" max="9992" width="10.28515625" style="115" customWidth="1"/>
    <col min="9993" max="9993" width="14.140625" style="115" customWidth="1"/>
    <col min="9994" max="9994" width="15.5703125" style="115" customWidth="1"/>
    <col min="9995" max="9995" width="16.42578125" style="115" customWidth="1"/>
    <col min="9996" max="9996" width="15" style="115" customWidth="1"/>
    <col min="9997" max="9997" width="15.7109375" style="115" customWidth="1"/>
    <col min="9998" max="9998" width="16.140625" style="115" customWidth="1"/>
    <col min="9999" max="9999" width="8.85546875" style="115" customWidth="1"/>
    <col min="10000" max="10000" width="9.85546875" style="115" customWidth="1"/>
    <col min="10001" max="10001" width="14.42578125" style="115" customWidth="1"/>
    <col min="10002" max="10002" width="10.5703125" style="115" customWidth="1"/>
    <col min="10003" max="10003" width="10.42578125" style="115" customWidth="1"/>
    <col min="10004" max="10004" width="14" style="115" customWidth="1"/>
    <col min="10005" max="10240" width="9.140625" style="115"/>
    <col min="10241" max="10241" width="47.28515625" style="115" customWidth="1"/>
    <col min="10242" max="10242" width="15.85546875" style="115" customWidth="1"/>
    <col min="10243" max="10243" width="16.42578125" style="115" customWidth="1"/>
    <col min="10244" max="10244" width="15.28515625" style="115" customWidth="1"/>
    <col min="10245" max="10245" width="14.7109375" style="115" customWidth="1"/>
    <col min="10246" max="10246" width="16.140625" style="115" customWidth="1"/>
    <col min="10247" max="10247" width="10.7109375" style="115" customWidth="1"/>
    <col min="10248" max="10248" width="10.28515625" style="115" customWidth="1"/>
    <col min="10249" max="10249" width="14.140625" style="115" customWidth="1"/>
    <col min="10250" max="10250" width="15.5703125" style="115" customWidth="1"/>
    <col min="10251" max="10251" width="16.42578125" style="115" customWidth="1"/>
    <col min="10252" max="10252" width="15" style="115" customWidth="1"/>
    <col min="10253" max="10253" width="15.7109375" style="115" customWidth="1"/>
    <col min="10254" max="10254" width="16.140625" style="115" customWidth="1"/>
    <col min="10255" max="10255" width="8.85546875" style="115" customWidth="1"/>
    <col min="10256" max="10256" width="9.85546875" style="115" customWidth="1"/>
    <col min="10257" max="10257" width="14.42578125" style="115" customWidth="1"/>
    <col min="10258" max="10258" width="10.5703125" style="115" customWidth="1"/>
    <col min="10259" max="10259" width="10.42578125" style="115" customWidth="1"/>
    <col min="10260" max="10260" width="14" style="115" customWidth="1"/>
    <col min="10261" max="10496" width="9.140625" style="115"/>
    <col min="10497" max="10497" width="47.28515625" style="115" customWidth="1"/>
    <col min="10498" max="10498" width="15.85546875" style="115" customWidth="1"/>
    <col min="10499" max="10499" width="16.42578125" style="115" customWidth="1"/>
    <col min="10500" max="10500" width="15.28515625" style="115" customWidth="1"/>
    <col min="10501" max="10501" width="14.7109375" style="115" customWidth="1"/>
    <col min="10502" max="10502" width="16.140625" style="115" customWidth="1"/>
    <col min="10503" max="10503" width="10.7109375" style="115" customWidth="1"/>
    <col min="10504" max="10504" width="10.28515625" style="115" customWidth="1"/>
    <col min="10505" max="10505" width="14.140625" style="115" customWidth="1"/>
    <col min="10506" max="10506" width="15.5703125" style="115" customWidth="1"/>
    <col min="10507" max="10507" width="16.42578125" style="115" customWidth="1"/>
    <col min="10508" max="10508" width="15" style="115" customWidth="1"/>
    <col min="10509" max="10509" width="15.7109375" style="115" customWidth="1"/>
    <col min="10510" max="10510" width="16.140625" style="115" customWidth="1"/>
    <col min="10511" max="10511" width="8.85546875" style="115" customWidth="1"/>
    <col min="10512" max="10512" width="9.85546875" style="115" customWidth="1"/>
    <col min="10513" max="10513" width="14.42578125" style="115" customWidth="1"/>
    <col min="10514" max="10514" width="10.5703125" style="115" customWidth="1"/>
    <col min="10515" max="10515" width="10.42578125" style="115" customWidth="1"/>
    <col min="10516" max="10516" width="14" style="115" customWidth="1"/>
    <col min="10517" max="10752" width="9.140625" style="115"/>
    <col min="10753" max="10753" width="47.28515625" style="115" customWidth="1"/>
    <col min="10754" max="10754" width="15.85546875" style="115" customWidth="1"/>
    <col min="10755" max="10755" width="16.42578125" style="115" customWidth="1"/>
    <col min="10756" max="10756" width="15.28515625" style="115" customWidth="1"/>
    <col min="10757" max="10757" width="14.7109375" style="115" customWidth="1"/>
    <col min="10758" max="10758" width="16.140625" style="115" customWidth="1"/>
    <col min="10759" max="10759" width="10.7109375" style="115" customWidth="1"/>
    <col min="10760" max="10760" width="10.28515625" style="115" customWidth="1"/>
    <col min="10761" max="10761" width="14.140625" style="115" customWidth="1"/>
    <col min="10762" max="10762" width="15.5703125" style="115" customWidth="1"/>
    <col min="10763" max="10763" width="16.42578125" style="115" customWidth="1"/>
    <col min="10764" max="10764" width="15" style="115" customWidth="1"/>
    <col min="10765" max="10765" width="15.7109375" style="115" customWidth="1"/>
    <col min="10766" max="10766" width="16.140625" style="115" customWidth="1"/>
    <col min="10767" max="10767" width="8.85546875" style="115" customWidth="1"/>
    <col min="10768" max="10768" width="9.85546875" style="115" customWidth="1"/>
    <col min="10769" max="10769" width="14.42578125" style="115" customWidth="1"/>
    <col min="10770" max="10770" width="10.5703125" style="115" customWidth="1"/>
    <col min="10771" max="10771" width="10.42578125" style="115" customWidth="1"/>
    <col min="10772" max="10772" width="14" style="115" customWidth="1"/>
    <col min="10773" max="11008" width="9.140625" style="115"/>
    <col min="11009" max="11009" width="47.28515625" style="115" customWidth="1"/>
    <col min="11010" max="11010" width="15.85546875" style="115" customWidth="1"/>
    <col min="11011" max="11011" width="16.42578125" style="115" customWidth="1"/>
    <col min="11012" max="11012" width="15.28515625" style="115" customWidth="1"/>
    <col min="11013" max="11013" width="14.7109375" style="115" customWidth="1"/>
    <col min="11014" max="11014" width="16.140625" style="115" customWidth="1"/>
    <col min="11015" max="11015" width="10.7109375" style="115" customWidth="1"/>
    <col min="11016" max="11016" width="10.28515625" style="115" customWidth="1"/>
    <col min="11017" max="11017" width="14.140625" style="115" customWidth="1"/>
    <col min="11018" max="11018" width="15.5703125" style="115" customWidth="1"/>
    <col min="11019" max="11019" width="16.42578125" style="115" customWidth="1"/>
    <col min="11020" max="11020" width="15" style="115" customWidth="1"/>
    <col min="11021" max="11021" width="15.7109375" style="115" customWidth="1"/>
    <col min="11022" max="11022" width="16.140625" style="115" customWidth="1"/>
    <col min="11023" max="11023" width="8.85546875" style="115" customWidth="1"/>
    <col min="11024" max="11024" width="9.85546875" style="115" customWidth="1"/>
    <col min="11025" max="11025" width="14.42578125" style="115" customWidth="1"/>
    <col min="11026" max="11026" width="10.5703125" style="115" customWidth="1"/>
    <col min="11027" max="11027" width="10.42578125" style="115" customWidth="1"/>
    <col min="11028" max="11028" width="14" style="115" customWidth="1"/>
    <col min="11029" max="11264" width="9.140625" style="115"/>
    <col min="11265" max="11265" width="47.28515625" style="115" customWidth="1"/>
    <col min="11266" max="11266" width="15.85546875" style="115" customWidth="1"/>
    <col min="11267" max="11267" width="16.42578125" style="115" customWidth="1"/>
    <col min="11268" max="11268" width="15.28515625" style="115" customWidth="1"/>
    <col min="11269" max="11269" width="14.7109375" style="115" customWidth="1"/>
    <col min="11270" max="11270" width="16.140625" style="115" customWidth="1"/>
    <col min="11271" max="11271" width="10.7109375" style="115" customWidth="1"/>
    <col min="11272" max="11272" width="10.28515625" style="115" customWidth="1"/>
    <col min="11273" max="11273" width="14.140625" style="115" customWidth="1"/>
    <col min="11274" max="11274" width="15.5703125" style="115" customWidth="1"/>
    <col min="11275" max="11275" width="16.42578125" style="115" customWidth="1"/>
    <col min="11276" max="11276" width="15" style="115" customWidth="1"/>
    <col min="11277" max="11277" width="15.7109375" style="115" customWidth="1"/>
    <col min="11278" max="11278" width="16.140625" style="115" customWidth="1"/>
    <col min="11279" max="11279" width="8.85546875" style="115" customWidth="1"/>
    <col min="11280" max="11280" width="9.85546875" style="115" customWidth="1"/>
    <col min="11281" max="11281" width="14.42578125" style="115" customWidth="1"/>
    <col min="11282" max="11282" width="10.5703125" style="115" customWidth="1"/>
    <col min="11283" max="11283" width="10.42578125" style="115" customWidth="1"/>
    <col min="11284" max="11284" width="14" style="115" customWidth="1"/>
    <col min="11285" max="11520" width="9.140625" style="115"/>
    <col min="11521" max="11521" width="47.28515625" style="115" customWidth="1"/>
    <col min="11522" max="11522" width="15.85546875" style="115" customWidth="1"/>
    <col min="11523" max="11523" width="16.42578125" style="115" customWidth="1"/>
    <col min="11524" max="11524" width="15.28515625" style="115" customWidth="1"/>
    <col min="11525" max="11525" width="14.7109375" style="115" customWidth="1"/>
    <col min="11526" max="11526" width="16.140625" style="115" customWidth="1"/>
    <col min="11527" max="11527" width="10.7109375" style="115" customWidth="1"/>
    <col min="11528" max="11528" width="10.28515625" style="115" customWidth="1"/>
    <col min="11529" max="11529" width="14.140625" style="115" customWidth="1"/>
    <col min="11530" max="11530" width="15.5703125" style="115" customWidth="1"/>
    <col min="11531" max="11531" width="16.42578125" style="115" customWidth="1"/>
    <col min="11532" max="11532" width="15" style="115" customWidth="1"/>
    <col min="11533" max="11533" width="15.7109375" style="115" customWidth="1"/>
    <col min="11534" max="11534" width="16.140625" style="115" customWidth="1"/>
    <col min="11535" max="11535" width="8.85546875" style="115" customWidth="1"/>
    <col min="11536" max="11536" width="9.85546875" style="115" customWidth="1"/>
    <col min="11537" max="11537" width="14.42578125" style="115" customWidth="1"/>
    <col min="11538" max="11538" width="10.5703125" style="115" customWidth="1"/>
    <col min="11539" max="11539" width="10.42578125" style="115" customWidth="1"/>
    <col min="11540" max="11540" width="14" style="115" customWidth="1"/>
    <col min="11541" max="11776" width="9.140625" style="115"/>
    <col min="11777" max="11777" width="47.28515625" style="115" customWidth="1"/>
    <col min="11778" max="11778" width="15.85546875" style="115" customWidth="1"/>
    <col min="11779" max="11779" width="16.42578125" style="115" customWidth="1"/>
    <col min="11780" max="11780" width="15.28515625" style="115" customWidth="1"/>
    <col min="11781" max="11781" width="14.7109375" style="115" customWidth="1"/>
    <col min="11782" max="11782" width="16.140625" style="115" customWidth="1"/>
    <col min="11783" max="11783" width="10.7109375" style="115" customWidth="1"/>
    <col min="11784" max="11784" width="10.28515625" style="115" customWidth="1"/>
    <col min="11785" max="11785" width="14.140625" style="115" customWidth="1"/>
    <col min="11786" max="11786" width="15.5703125" style="115" customWidth="1"/>
    <col min="11787" max="11787" width="16.42578125" style="115" customWidth="1"/>
    <col min="11788" max="11788" width="15" style="115" customWidth="1"/>
    <col min="11789" max="11789" width="15.7109375" style="115" customWidth="1"/>
    <col min="11790" max="11790" width="16.140625" style="115" customWidth="1"/>
    <col min="11791" max="11791" width="8.85546875" style="115" customWidth="1"/>
    <col min="11792" max="11792" width="9.85546875" style="115" customWidth="1"/>
    <col min="11793" max="11793" width="14.42578125" style="115" customWidth="1"/>
    <col min="11794" max="11794" width="10.5703125" style="115" customWidth="1"/>
    <col min="11795" max="11795" width="10.42578125" style="115" customWidth="1"/>
    <col min="11796" max="11796" width="14" style="115" customWidth="1"/>
    <col min="11797" max="12032" width="9.140625" style="115"/>
    <col min="12033" max="12033" width="47.28515625" style="115" customWidth="1"/>
    <col min="12034" max="12034" width="15.85546875" style="115" customWidth="1"/>
    <col min="12035" max="12035" width="16.42578125" style="115" customWidth="1"/>
    <col min="12036" max="12036" width="15.28515625" style="115" customWidth="1"/>
    <col min="12037" max="12037" width="14.7109375" style="115" customWidth="1"/>
    <col min="12038" max="12038" width="16.140625" style="115" customWidth="1"/>
    <col min="12039" max="12039" width="10.7109375" style="115" customWidth="1"/>
    <col min="12040" max="12040" width="10.28515625" style="115" customWidth="1"/>
    <col min="12041" max="12041" width="14.140625" style="115" customWidth="1"/>
    <col min="12042" max="12042" width="15.5703125" style="115" customWidth="1"/>
    <col min="12043" max="12043" width="16.42578125" style="115" customWidth="1"/>
    <col min="12044" max="12044" width="15" style="115" customWidth="1"/>
    <col min="12045" max="12045" width="15.7109375" style="115" customWidth="1"/>
    <col min="12046" max="12046" width="16.140625" style="115" customWidth="1"/>
    <col min="12047" max="12047" width="8.85546875" style="115" customWidth="1"/>
    <col min="12048" max="12048" width="9.85546875" style="115" customWidth="1"/>
    <col min="12049" max="12049" width="14.42578125" style="115" customWidth="1"/>
    <col min="12050" max="12050" width="10.5703125" style="115" customWidth="1"/>
    <col min="12051" max="12051" width="10.42578125" style="115" customWidth="1"/>
    <col min="12052" max="12052" width="14" style="115" customWidth="1"/>
    <col min="12053" max="12288" width="9.140625" style="115"/>
    <col min="12289" max="12289" width="47.28515625" style="115" customWidth="1"/>
    <col min="12290" max="12290" width="15.85546875" style="115" customWidth="1"/>
    <col min="12291" max="12291" width="16.42578125" style="115" customWidth="1"/>
    <col min="12292" max="12292" width="15.28515625" style="115" customWidth="1"/>
    <col min="12293" max="12293" width="14.7109375" style="115" customWidth="1"/>
    <col min="12294" max="12294" width="16.140625" style="115" customWidth="1"/>
    <col min="12295" max="12295" width="10.7109375" style="115" customWidth="1"/>
    <col min="12296" max="12296" width="10.28515625" style="115" customWidth="1"/>
    <col min="12297" max="12297" width="14.140625" style="115" customWidth="1"/>
    <col min="12298" max="12298" width="15.5703125" style="115" customWidth="1"/>
    <col min="12299" max="12299" width="16.42578125" style="115" customWidth="1"/>
    <col min="12300" max="12300" width="15" style="115" customWidth="1"/>
    <col min="12301" max="12301" width="15.7109375" style="115" customWidth="1"/>
    <col min="12302" max="12302" width="16.140625" style="115" customWidth="1"/>
    <col min="12303" max="12303" width="8.85546875" style="115" customWidth="1"/>
    <col min="12304" max="12304" width="9.85546875" style="115" customWidth="1"/>
    <col min="12305" max="12305" width="14.42578125" style="115" customWidth="1"/>
    <col min="12306" max="12306" width="10.5703125" style="115" customWidth="1"/>
    <col min="12307" max="12307" width="10.42578125" style="115" customWidth="1"/>
    <col min="12308" max="12308" width="14" style="115" customWidth="1"/>
    <col min="12309" max="12544" width="9.140625" style="115"/>
    <col min="12545" max="12545" width="47.28515625" style="115" customWidth="1"/>
    <col min="12546" max="12546" width="15.85546875" style="115" customWidth="1"/>
    <col min="12547" max="12547" width="16.42578125" style="115" customWidth="1"/>
    <col min="12548" max="12548" width="15.28515625" style="115" customWidth="1"/>
    <col min="12549" max="12549" width="14.7109375" style="115" customWidth="1"/>
    <col min="12550" max="12550" width="16.140625" style="115" customWidth="1"/>
    <col min="12551" max="12551" width="10.7109375" style="115" customWidth="1"/>
    <col min="12552" max="12552" width="10.28515625" style="115" customWidth="1"/>
    <col min="12553" max="12553" width="14.140625" style="115" customWidth="1"/>
    <col min="12554" max="12554" width="15.5703125" style="115" customWidth="1"/>
    <col min="12555" max="12555" width="16.42578125" style="115" customWidth="1"/>
    <col min="12556" max="12556" width="15" style="115" customWidth="1"/>
    <col min="12557" max="12557" width="15.7109375" style="115" customWidth="1"/>
    <col min="12558" max="12558" width="16.140625" style="115" customWidth="1"/>
    <col min="12559" max="12559" width="8.85546875" style="115" customWidth="1"/>
    <col min="12560" max="12560" width="9.85546875" style="115" customWidth="1"/>
    <col min="12561" max="12561" width="14.42578125" style="115" customWidth="1"/>
    <col min="12562" max="12562" width="10.5703125" style="115" customWidth="1"/>
    <col min="12563" max="12563" width="10.42578125" style="115" customWidth="1"/>
    <col min="12564" max="12564" width="14" style="115" customWidth="1"/>
    <col min="12565" max="12800" width="9.140625" style="115"/>
    <col min="12801" max="12801" width="47.28515625" style="115" customWidth="1"/>
    <col min="12802" max="12802" width="15.85546875" style="115" customWidth="1"/>
    <col min="12803" max="12803" width="16.42578125" style="115" customWidth="1"/>
    <col min="12804" max="12804" width="15.28515625" style="115" customWidth="1"/>
    <col min="12805" max="12805" width="14.7109375" style="115" customWidth="1"/>
    <col min="12806" max="12806" width="16.140625" style="115" customWidth="1"/>
    <col min="12807" max="12807" width="10.7109375" style="115" customWidth="1"/>
    <col min="12808" max="12808" width="10.28515625" style="115" customWidth="1"/>
    <col min="12809" max="12809" width="14.140625" style="115" customWidth="1"/>
    <col min="12810" max="12810" width="15.5703125" style="115" customWidth="1"/>
    <col min="12811" max="12811" width="16.42578125" style="115" customWidth="1"/>
    <col min="12812" max="12812" width="15" style="115" customWidth="1"/>
    <col min="12813" max="12813" width="15.7109375" style="115" customWidth="1"/>
    <col min="12814" max="12814" width="16.140625" style="115" customWidth="1"/>
    <col min="12815" max="12815" width="8.85546875" style="115" customWidth="1"/>
    <col min="12816" max="12816" width="9.85546875" style="115" customWidth="1"/>
    <col min="12817" max="12817" width="14.42578125" style="115" customWidth="1"/>
    <col min="12818" max="12818" width="10.5703125" style="115" customWidth="1"/>
    <col min="12819" max="12819" width="10.42578125" style="115" customWidth="1"/>
    <col min="12820" max="12820" width="14" style="115" customWidth="1"/>
    <col min="12821" max="13056" width="9.140625" style="115"/>
    <col min="13057" max="13057" width="47.28515625" style="115" customWidth="1"/>
    <col min="13058" max="13058" width="15.85546875" style="115" customWidth="1"/>
    <col min="13059" max="13059" width="16.42578125" style="115" customWidth="1"/>
    <col min="13060" max="13060" width="15.28515625" style="115" customWidth="1"/>
    <col min="13061" max="13061" width="14.7109375" style="115" customWidth="1"/>
    <col min="13062" max="13062" width="16.140625" style="115" customWidth="1"/>
    <col min="13063" max="13063" width="10.7109375" style="115" customWidth="1"/>
    <col min="13064" max="13064" width="10.28515625" style="115" customWidth="1"/>
    <col min="13065" max="13065" width="14.140625" style="115" customWidth="1"/>
    <col min="13066" max="13066" width="15.5703125" style="115" customWidth="1"/>
    <col min="13067" max="13067" width="16.42578125" style="115" customWidth="1"/>
    <col min="13068" max="13068" width="15" style="115" customWidth="1"/>
    <col min="13069" max="13069" width="15.7109375" style="115" customWidth="1"/>
    <col min="13070" max="13070" width="16.140625" style="115" customWidth="1"/>
    <col min="13071" max="13071" width="8.85546875" style="115" customWidth="1"/>
    <col min="13072" max="13072" width="9.85546875" style="115" customWidth="1"/>
    <col min="13073" max="13073" width="14.42578125" style="115" customWidth="1"/>
    <col min="13074" max="13074" width="10.5703125" style="115" customWidth="1"/>
    <col min="13075" max="13075" width="10.42578125" style="115" customWidth="1"/>
    <col min="13076" max="13076" width="14" style="115" customWidth="1"/>
    <col min="13077" max="13312" width="9.140625" style="115"/>
    <col min="13313" max="13313" width="47.28515625" style="115" customWidth="1"/>
    <col min="13314" max="13314" width="15.85546875" style="115" customWidth="1"/>
    <col min="13315" max="13315" width="16.42578125" style="115" customWidth="1"/>
    <col min="13316" max="13316" width="15.28515625" style="115" customWidth="1"/>
    <col min="13317" max="13317" width="14.7109375" style="115" customWidth="1"/>
    <col min="13318" max="13318" width="16.140625" style="115" customWidth="1"/>
    <col min="13319" max="13319" width="10.7109375" style="115" customWidth="1"/>
    <col min="13320" max="13320" width="10.28515625" style="115" customWidth="1"/>
    <col min="13321" max="13321" width="14.140625" style="115" customWidth="1"/>
    <col min="13322" max="13322" width="15.5703125" style="115" customWidth="1"/>
    <col min="13323" max="13323" width="16.42578125" style="115" customWidth="1"/>
    <col min="13324" max="13324" width="15" style="115" customWidth="1"/>
    <col min="13325" max="13325" width="15.7109375" style="115" customWidth="1"/>
    <col min="13326" max="13326" width="16.140625" style="115" customWidth="1"/>
    <col min="13327" max="13327" width="8.85546875" style="115" customWidth="1"/>
    <col min="13328" max="13328" width="9.85546875" style="115" customWidth="1"/>
    <col min="13329" max="13329" width="14.42578125" style="115" customWidth="1"/>
    <col min="13330" max="13330" width="10.5703125" style="115" customWidth="1"/>
    <col min="13331" max="13331" width="10.42578125" style="115" customWidth="1"/>
    <col min="13332" max="13332" width="14" style="115" customWidth="1"/>
    <col min="13333" max="13568" width="9.140625" style="115"/>
    <col min="13569" max="13569" width="47.28515625" style="115" customWidth="1"/>
    <col min="13570" max="13570" width="15.85546875" style="115" customWidth="1"/>
    <col min="13571" max="13571" width="16.42578125" style="115" customWidth="1"/>
    <col min="13572" max="13572" width="15.28515625" style="115" customWidth="1"/>
    <col min="13573" max="13573" width="14.7109375" style="115" customWidth="1"/>
    <col min="13574" max="13574" width="16.140625" style="115" customWidth="1"/>
    <col min="13575" max="13575" width="10.7109375" style="115" customWidth="1"/>
    <col min="13576" max="13576" width="10.28515625" style="115" customWidth="1"/>
    <col min="13577" max="13577" width="14.140625" style="115" customWidth="1"/>
    <col min="13578" max="13578" width="15.5703125" style="115" customWidth="1"/>
    <col min="13579" max="13579" width="16.42578125" style="115" customWidth="1"/>
    <col min="13580" max="13580" width="15" style="115" customWidth="1"/>
    <col min="13581" max="13581" width="15.7109375" style="115" customWidth="1"/>
    <col min="13582" max="13582" width="16.140625" style="115" customWidth="1"/>
    <col min="13583" max="13583" width="8.85546875" style="115" customWidth="1"/>
    <col min="13584" max="13584" width="9.85546875" style="115" customWidth="1"/>
    <col min="13585" max="13585" width="14.42578125" style="115" customWidth="1"/>
    <col min="13586" max="13586" width="10.5703125" style="115" customWidth="1"/>
    <col min="13587" max="13587" width="10.42578125" style="115" customWidth="1"/>
    <col min="13588" max="13588" width="14" style="115" customWidth="1"/>
    <col min="13589" max="13824" width="9.140625" style="115"/>
    <col min="13825" max="13825" width="47.28515625" style="115" customWidth="1"/>
    <col min="13826" max="13826" width="15.85546875" style="115" customWidth="1"/>
    <col min="13827" max="13827" width="16.42578125" style="115" customWidth="1"/>
    <col min="13828" max="13828" width="15.28515625" style="115" customWidth="1"/>
    <col min="13829" max="13829" width="14.7109375" style="115" customWidth="1"/>
    <col min="13830" max="13830" width="16.140625" style="115" customWidth="1"/>
    <col min="13831" max="13831" width="10.7109375" style="115" customWidth="1"/>
    <col min="13832" max="13832" width="10.28515625" style="115" customWidth="1"/>
    <col min="13833" max="13833" width="14.140625" style="115" customWidth="1"/>
    <col min="13834" max="13834" width="15.5703125" style="115" customWidth="1"/>
    <col min="13835" max="13835" width="16.42578125" style="115" customWidth="1"/>
    <col min="13836" max="13836" width="15" style="115" customWidth="1"/>
    <col min="13837" max="13837" width="15.7109375" style="115" customWidth="1"/>
    <col min="13838" max="13838" width="16.140625" style="115" customWidth="1"/>
    <col min="13839" max="13839" width="8.85546875" style="115" customWidth="1"/>
    <col min="13840" max="13840" width="9.85546875" style="115" customWidth="1"/>
    <col min="13841" max="13841" width="14.42578125" style="115" customWidth="1"/>
    <col min="13842" max="13842" width="10.5703125" style="115" customWidth="1"/>
    <col min="13843" max="13843" width="10.42578125" style="115" customWidth="1"/>
    <col min="13844" max="13844" width="14" style="115" customWidth="1"/>
    <col min="13845" max="14080" width="9.140625" style="115"/>
    <col min="14081" max="14081" width="47.28515625" style="115" customWidth="1"/>
    <col min="14082" max="14082" width="15.85546875" style="115" customWidth="1"/>
    <col min="14083" max="14083" width="16.42578125" style="115" customWidth="1"/>
    <col min="14084" max="14084" width="15.28515625" style="115" customWidth="1"/>
    <col min="14085" max="14085" width="14.7109375" style="115" customWidth="1"/>
    <col min="14086" max="14086" width="16.140625" style="115" customWidth="1"/>
    <col min="14087" max="14087" width="10.7109375" style="115" customWidth="1"/>
    <col min="14088" max="14088" width="10.28515625" style="115" customWidth="1"/>
    <col min="14089" max="14089" width="14.140625" style="115" customWidth="1"/>
    <col min="14090" max="14090" width="15.5703125" style="115" customWidth="1"/>
    <col min="14091" max="14091" width="16.42578125" style="115" customWidth="1"/>
    <col min="14092" max="14092" width="15" style="115" customWidth="1"/>
    <col min="14093" max="14093" width="15.7109375" style="115" customWidth="1"/>
    <col min="14094" max="14094" width="16.140625" style="115" customWidth="1"/>
    <col min="14095" max="14095" width="8.85546875" style="115" customWidth="1"/>
    <col min="14096" max="14096" width="9.85546875" style="115" customWidth="1"/>
    <col min="14097" max="14097" width="14.42578125" style="115" customWidth="1"/>
    <col min="14098" max="14098" width="10.5703125" style="115" customWidth="1"/>
    <col min="14099" max="14099" width="10.42578125" style="115" customWidth="1"/>
    <col min="14100" max="14100" width="14" style="115" customWidth="1"/>
    <col min="14101" max="14336" width="9.140625" style="115"/>
    <col min="14337" max="14337" width="47.28515625" style="115" customWidth="1"/>
    <col min="14338" max="14338" width="15.85546875" style="115" customWidth="1"/>
    <col min="14339" max="14339" width="16.42578125" style="115" customWidth="1"/>
    <col min="14340" max="14340" width="15.28515625" style="115" customWidth="1"/>
    <col min="14341" max="14341" width="14.7109375" style="115" customWidth="1"/>
    <col min="14342" max="14342" width="16.140625" style="115" customWidth="1"/>
    <col min="14343" max="14343" width="10.7109375" style="115" customWidth="1"/>
    <col min="14344" max="14344" width="10.28515625" style="115" customWidth="1"/>
    <col min="14345" max="14345" width="14.140625" style="115" customWidth="1"/>
    <col min="14346" max="14346" width="15.5703125" style="115" customWidth="1"/>
    <col min="14347" max="14347" width="16.42578125" style="115" customWidth="1"/>
    <col min="14348" max="14348" width="15" style="115" customWidth="1"/>
    <col min="14349" max="14349" width="15.7109375" style="115" customWidth="1"/>
    <col min="14350" max="14350" width="16.140625" style="115" customWidth="1"/>
    <col min="14351" max="14351" width="8.85546875" style="115" customWidth="1"/>
    <col min="14352" max="14352" width="9.85546875" style="115" customWidth="1"/>
    <col min="14353" max="14353" width="14.42578125" style="115" customWidth="1"/>
    <col min="14354" max="14354" width="10.5703125" style="115" customWidth="1"/>
    <col min="14355" max="14355" width="10.42578125" style="115" customWidth="1"/>
    <col min="14356" max="14356" width="14" style="115" customWidth="1"/>
    <col min="14357" max="14592" width="9.140625" style="115"/>
    <col min="14593" max="14593" width="47.28515625" style="115" customWidth="1"/>
    <col min="14594" max="14594" width="15.85546875" style="115" customWidth="1"/>
    <col min="14595" max="14595" width="16.42578125" style="115" customWidth="1"/>
    <col min="14596" max="14596" width="15.28515625" style="115" customWidth="1"/>
    <col min="14597" max="14597" width="14.7109375" style="115" customWidth="1"/>
    <col min="14598" max="14598" width="16.140625" style="115" customWidth="1"/>
    <col min="14599" max="14599" width="10.7109375" style="115" customWidth="1"/>
    <col min="14600" max="14600" width="10.28515625" style="115" customWidth="1"/>
    <col min="14601" max="14601" width="14.140625" style="115" customWidth="1"/>
    <col min="14602" max="14602" width="15.5703125" style="115" customWidth="1"/>
    <col min="14603" max="14603" width="16.42578125" style="115" customWidth="1"/>
    <col min="14604" max="14604" width="15" style="115" customWidth="1"/>
    <col min="14605" max="14605" width="15.7109375" style="115" customWidth="1"/>
    <col min="14606" max="14606" width="16.140625" style="115" customWidth="1"/>
    <col min="14607" max="14607" width="8.85546875" style="115" customWidth="1"/>
    <col min="14608" max="14608" width="9.85546875" style="115" customWidth="1"/>
    <col min="14609" max="14609" width="14.42578125" style="115" customWidth="1"/>
    <col min="14610" max="14610" width="10.5703125" style="115" customWidth="1"/>
    <col min="14611" max="14611" width="10.42578125" style="115" customWidth="1"/>
    <col min="14612" max="14612" width="14" style="115" customWidth="1"/>
    <col min="14613" max="14848" width="9.140625" style="115"/>
    <col min="14849" max="14849" width="47.28515625" style="115" customWidth="1"/>
    <col min="14850" max="14850" width="15.85546875" style="115" customWidth="1"/>
    <col min="14851" max="14851" width="16.42578125" style="115" customWidth="1"/>
    <col min="14852" max="14852" width="15.28515625" style="115" customWidth="1"/>
    <col min="14853" max="14853" width="14.7109375" style="115" customWidth="1"/>
    <col min="14854" max="14854" width="16.140625" style="115" customWidth="1"/>
    <col min="14855" max="14855" width="10.7109375" style="115" customWidth="1"/>
    <col min="14856" max="14856" width="10.28515625" style="115" customWidth="1"/>
    <col min="14857" max="14857" width="14.140625" style="115" customWidth="1"/>
    <col min="14858" max="14858" width="15.5703125" style="115" customWidth="1"/>
    <col min="14859" max="14859" width="16.42578125" style="115" customWidth="1"/>
    <col min="14860" max="14860" width="15" style="115" customWidth="1"/>
    <col min="14861" max="14861" width="15.7109375" style="115" customWidth="1"/>
    <col min="14862" max="14862" width="16.140625" style="115" customWidth="1"/>
    <col min="14863" max="14863" width="8.85546875" style="115" customWidth="1"/>
    <col min="14864" max="14864" width="9.85546875" style="115" customWidth="1"/>
    <col min="14865" max="14865" width="14.42578125" style="115" customWidth="1"/>
    <col min="14866" max="14866" width="10.5703125" style="115" customWidth="1"/>
    <col min="14867" max="14867" width="10.42578125" style="115" customWidth="1"/>
    <col min="14868" max="14868" width="14" style="115" customWidth="1"/>
    <col min="14869" max="15104" width="9.140625" style="115"/>
    <col min="15105" max="15105" width="47.28515625" style="115" customWidth="1"/>
    <col min="15106" max="15106" width="15.85546875" style="115" customWidth="1"/>
    <col min="15107" max="15107" width="16.42578125" style="115" customWidth="1"/>
    <col min="15108" max="15108" width="15.28515625" style="115" customWidth="1"/>
    <col min="15109" max="15109" width="14.7109375" style="115" customWidth="1"/>
    <col min="15110" max="15110" width="16.140625" style="115" customWidth="1"/>
    <col min="15111" max="15111" width="10.7109375" style="115" customWidth="1"/>
    <col min="15112" max="15112" width="10.28515625" style="115" customWidth="1"/>
    <col min="15113" max="15113" width="14.140625" style="115" customWidth="1"/>
    <col min="15114" max="15114" width="15.5703125" style="115" customWidth="1"/>
    <col min="15115" max="15115" width="16.42578125" style="115" customWidth="1"/>
    <col min="15116" max="15116" width="15" style="115" customWidth="1"/>
    <col min="15117" max="15117" width="15.7109375" style="115" customWidth="1"/>
    <col min="15118" max="15118" width="16.140625" style="115" customWidth="1"/>
    <col min="15119" max="15119" width="8.85546875" style="115" customWidth="1"/>
    <col min="15120" max="15120" width="9.85546875" style="115" customWidth="1"/>
    <col min="15121" max="15121" width="14.42578125" style="115" customWidth="1"/>
    <col min="15122" max="15122" width="10.5703125" style="115" customWidth="1"/>
    <col min="15123" max="15123" width="10.42578125" style="115" customWidth="1"/>
    <col min="15124" max="15124" width="14" style="115" customWidth="1"/>
    <col min="15125" max="15360" width="9.140625" style="115"/>
    <col min="15361" max="15361" width="47.28515625" style="115" customWidth="1"/>
    <col min="15362" max="15362" width="15.85546875" style="115" customWidth="1"/>
    <col min="15363" max="15363" width="16.42578125" style="115" customWidth="1"/>
    <col min="15364" max="15364" width="15.28515625" style="115" customWidth="1"/>
    <col min="15365" max="15365" width="14.7109375" style="115" customWidth="1"/>
    <col min="15366" max="15366" width="16.140625" style="115" customWidth="1"/>
    <col min="15367" max="15367" width="10.7109375" style="115" customWidth="1"/>
    <col min="15368" max="15368" width="10.28515625" style="115" customWidth="1"/>
    <col min="15369" max="15369" width="14.140625" style="115" customWidth="1"/>
    <col min="15370" max="15370" width="15.5703125" style="115" customWidth="1"/>
    <col min="15371" max="15371" width="16.42578125" style="115" customWidth="1"/>
    <col min="15372" max="15372" width="15" style="115" customWidth="1"/>
    <col min="15373" max="15373" width="15.7109375" style="115" customWidth="1"/>
    <col min="15374" max="15374" width="16.140625" style="115" customWidth="1"/>
    <col min="15375" max="15375" width="8.85546875" style="115" customWidth="1"/>
    <col min="15376" max="15376" width="9.85546875" style="115" customWidth="1"/>
    <col min="15377" max="15377" width="14.42578125" style="115" customWidth="1"/>
    <col min="15378" max="15378" width="10.5703125" style="115" customWidth="1"/>
    <col min="15379" max="15379" width="10.42578125" style="115" customWidth="1"/>
    <col min="15380" max="15380" width="14" style="115" customWidth="1"/>
    <col min="15381" max="15616" width="9.140625" style="115"/>
    <col min="15617" max="15617" width="47.28515625" style="115" customWidth="1"/>
    <col min="15618" max="15618" width="15.85546875" style="115" customWidth="1"/>
    <col min="15619" max="15619" width="16.42578125" style="115" customWidth="1"/>
    <col min="15620" max="15620" width="15.28515625" style="115" customWidth="1"/>
    <col min="15621" max="15621" width="14.7109375" style="115" customWidth="1"/>
    <col min="15622" max="15622" width="16.140625" style="115" customWidth="1"/>
    <col min="15623" max="15623" width="10.7109375" style="115" customWidth="1"/>
    <col min="15624" max="15624" width="10.28515625" style="115" customWidth="1"/>
    <col min="15625" max="15625" width="14.140625" style="115" customWidth="1"/>
    <col min="15626" max="15626" width="15.5703125" style="115" customWidth="1"/>
    <col min="15627" max="15627" width="16.42578125" style="115" customWidth="1"/>
    <col min="15628" max="15628" width="15" style="115" customWidth="1"/>
    <col min="15629" max="15629" width="15.7109375" style="115" customWidth="1"/>
    <col min="15630" max="15630" width="16.140625" style="115" customWidth="1"/>
    <col min="15631" max="15631" width="8.85546875" style="115" customWidth="1"/>
    <col min="15632" max="15632" width="9.85546875" style="115" customWidth="1"/>
    <col min="15633" max="15633" width="14.42578125" style="115" customWidth="1"/>
    <col min="15634" max="15634" width="10.5703125" style="115" customWidth="1"/>
    <col min="15635" max="15635" width="10.42578125" style="115" customWidth="1"/>
    <col min="15636" max="15636" width="14" style="115" customWidth="1"/>
    <col min="15637" max="15872" width="9.140625" style="115"/>
    <col min="15873" max="15873" width="47.28515625" style="115" customWidth="1"/>
    <col min="15874" max="15874" width="15.85546875" style="115" customWidth="1"/>
    <col min="15875" max="15875" width="16.42578125" style="115" customWidth="1"/>
    <col min="15876" max="15876" width="15.28515625" style="115" customWidth="1"/>
    <col min="15877" max="15877" width="14.7109375" style="115" customWidth="1"/>
    <col min="15878" max="15878" width="16.140625" style="115" customWidth="1"/>
    <col min="15879" max="15879" width="10.7109375" style="115" customWidth="1"/>
    <col min="15880" max="15880" width="10.28515625" style="115" customWidth="1"/>
    <col min="15881" max="15881" width="14.140625" style="115" customWidth="1"/>
    <col min="15882" max="15882" width="15.5703125" style="115" customWidth="1"/>
    <col min="15883" max="15883" width="16.42578125" style="115" customWidth="1"/>
    <col min="15884" max="15884" width="15" style="115" customWidth="1"/>
    <col min="15885" max="15885" width="15.7109375" style="115" customWidth="1"/>
    <col min="15886" max="15886" width="16.140625" style="115" customWidth="1"/>
    <col min="15887" max="15887" width="8.85546875" style="115" customWidth="1"/>
    <col min="15888" max="15888" width="9.85546875" style="115" customWidth="1"/>
    <col min="15889" max="15889" width="14.42578125" style="115" customWidth="1"/>
    <col min="15890" max="15890" width="10.5703125" style="115" customWidth="1"/>
    <col min="15891" max="15891" width="10.42578125" style="115" customWidth="1"/>
    <col min="15892" max="15892" width="14" style="115" customWidth="1"/>
    <col min="15893" max="16128" width="9.140625" style="115"/>
    <col min="16129" max="16129" width="47.28515625" style="115" customWidth="1"/>
    <col min="16130" max="16130" width="15.85546875" style="115" customWidth="1"/>
    <col min="16131" max="16131" width="16.42578125" style="115" customWidth="1"/>
    <col min="16132" max="16132" width="15.28515625" style="115" customWidth="1"/>
    <col min="16133" max="16133" width="14.7109375" style="115" customWidth="1"/>
    <col min="16134" max="16134" width="16.140625" style="115" customWidth="1"/>
    <col min="16135" max="16135" width="10.7109375" style="115" customWidth="1"/>
    <col min="16136" max="16136" width="10.28515625" style="115" customWidth="1"/>
    <col min="16137" max="16137" width="14.140625" style="115" customWidth="1"/>
    <col min="16138" max="16138" width="15.5703125" style="115" customWidth="1"/>
    <col min="16139" max="16139" width="16.42578125" style="115" customWidth="1"/>
    <col min="16140" max="16140" width="15" style="115" customWidth="1"/>
    <col min="16141" max="16141" width="15.7109375" style="115" customWidth="1"/>
    <col min="16142" max="16142" width="16.140625" style="115" customWidth="1"/>
    <col min="16143" max="16143" width="8.85546875" style="115" customWidth="1"/>
    <col min="16144" max="16144" width="9.85546875" style="115" customWidth="1"/>
    <col min="16145" max="16145" width="14.42578125" style="115" customWidth="1"/>
    <col min="16146" max="16146" width="10.5703125" style="115" customWidth="1"/>
    <col min="16147" max="16147" width="10.42578125" style="115" customWidth="1"/>
    <col min="16148" max="16148" width="14" style="115" customWidth="1"/>
    <col min="16149" max="16384" width="9.140625" style="115"/>
  </cols>
  <sheetData>
    <row r="1" spans="1:20" ht="32.25" customHeight="1">
      <c r="A1" s="706" t="s">
        <v>411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</row>
    <row r="2" spans="1:20" ht="21">
      <c r="A2" s="59" t="s">
        <v>440</v>
      </c>
      <c r="B2" s="3"/>
      <c r="C2" s="3"/>
    </row>
    <row r="3" spans="1:20" ht="14.25" thickBot="1"/>
    <row r="4" spans="1:20" ht="21.75" thickBot="1">
      <c r="A4" s="701" t="s">
        <v>303</v>
      </c>
      <c r="B4" s="702"/>
      <c r="C4" s="702"/>
      <c r="D4" s="702"/>
      <c r="E4" s="702"/>
      <c r="F4" s="702"/>
      <c r="G4" s="702"/>
      <c r="H4" s="702"/>
      <c r="I4" s="703"/>
      <c r="J4" s="704" t="s">
        <v>400</v>
      </c>
      <c r="K4" s="702"/>
      <c r="L4" s="702"/>
      <c r="M4" s="702"/>
      <c r="N4" s="702"/>
      <c r="O4" s="702"/>
      <c r="P4" s="702"/>
      <c r="Q4" s="705"/>
      <c r="R4" s="127"/>
      <c r="S4" s="128" t="s">
        <v>278</v>
      </c>
      <c r="T4" s="129"/>
    </row>
    <row r="5" spans="1:20" ht="21.75" thickBot="1">
      <c r="A5" s="130" t="s">
        <v>252</v>
      </c>
      <c r="B5" s="131" t="s">
        <v>3</v>
      </c>
      <c r="C5" s="131" t="s">
        <v>4</v>
      </c>
      <c r="D5" s="132" t="s">
        <v>5</v>
      </c>
      <c r="E5" s="133" t="s">
        <v>54</v>
      </c>
      <c r="F5" s="134" t="s">
        <v>245</v>
      </c>
      <c r="G5" s="131" t="s">
        <v>93</v>
      </c>
      <c r="H5" s="131" t="s">
        <v>94</v>
      </c>
      <c r="I5" s="135" t="s">
        <v>246</v>
      </c>
      <c r="J5" s="131" t="s">
        <v>3</v>
      </c>
      <c r="K5" s="131" t="s">
        <v>4</v>
      </c>
      <c r="L5" s="132" t="s">
        <v>5</v>
      </c>
      <c r="M5" s="133" t="s">
        <v>54</v>
      </c>
      <c r="N5" s="134" t="s">
        <v>245</v>
      </c>
      <c r="O5" s="131" t="s">
        <v>93</v>
      </c>
      <c r="P5" s="131" t="s">
        <v>94</v>
      </c>
      <c r="Q5" s="135" t="s">
        <v>246</v>
      </c>
      <c r="R5" s="130" t="s">
        <v>245</v>
      </c>
      <c r="S5" s="131" t="s">
        <v>94</v>
      </c>
      <c r="T5" s="136" t="s">
        <v>246</v>
      </c>
    </row>
    <row r="6" spans="1:20" ht="33" customHeight="1">
      <c r="A6" s="137" t="s">
        <v>304</v>
      </c>
      <c r="B6" s="69">
        <v>165994042.49000001</v>
      </c>
      <c r="C6" s="69">
        <v>1036999897.85</v>
      </c>
      <c r="D6" s="74">
        <v>42849436.509999998</v>
      </c>
      <c r="E6" s="70">
        <v>128113079.89</v>
      </c>
      <c r="F6" s="138">
        <v>1373956456.75</v>
      </c>
      <c r="G6" s="39">
        <v>108206</v>
      </c>
      <c r="H6" s="69" t="s">
        <v>97</v>
      </c>
      <c r="I6" s="139">
        <v>12697.599548517128</v>
      </c>
      <c r="J6" s="69">
        <f>ตาราง5!C4</f>
        <v>293546129.10000002</v>
      </c>
      <c r="K6" s="69">
        <f>ตาราง5!D4</f>
        <v>1396030452.95</v>
      </c>
      <c r="L6" s="69">
        <f>ตาราง5!E4</f>
        <v>41086220.859999999</v>
      </c>
      <c r="M6" s="69">
        <f>ตาราง5!F4</f>
        <v>133924238.31</v>
      </c>
      <c r="N6" s="69">
        <f>ตาราง5!G4</f>
        <v>1864587041.22</v>
      </c>
      <c r="O6" s="69">
        <f>ตาราง5!H4</f>
        <v>107584</v>
      </c>
      <c r="P6" s="69" t="str">
        <f>ตาราง5!I4</f>
        <v>ราย</v>
      </c>
      <c r="Q6" s="140">
        <f>+N6/O6</f>
        <v>17331.453015504165</v>
      </c>
      <c r="R6" s="141">
        <f>+(N6-F6)/F6*100</f>
        <v>35.709325580124506</v>
      </c>
      <c r="S6" s="142">
        <f>+(O6-G6)/G6*100</f>
        <v>-0.57482949189508903</v>
      </c>
      <c r="T6" s="143">
        <f>+(Q6-I6)/I6*100</f>
        <v>36.493932961747838</v>
      </c>
    </row>
    <row r="7" spans="1:20" ht="27" customHeight="1">
      <c r="A7" s="144" t="s">
        <v>255</v>
      </c>
      <c r="B7" s="62"/>
      <c r="C7" s="62"/>
      <c r="D7" s="145"/>
      <c r="E7" s="146"/>
      <c r="F7" s="147"/>
      <c r="G7" s="78"/>
      <c r="H7" s="62"/>
      <c r="I7" s="148"/>
      <c r="J7" s="62"/>
      <c r="K7" s="62"/>
      <c r="L7" s="145"/>
      <c r="M7" s="146"/>
      <c r="N7" s="62"/>
      <c r="O7" s="149"/>
      <c r="P7" s="62"/>
      <c r="Q7" s="150"/>
      <c r="R7" s="151"/>
      <c r="S7" s="152"/>
      <c r="T7" s="153"/>
    </row>
    <row r="8" spans="1:20" ht="21">
      <c r="A8" s="144" t="s">
        <v>305</v>
      </c>
      <c r="B8" s="62">
        <v>14730000.4</v>
      </c>
      <c r="C8" s="62">
        <v>3036423.92</v>
      </c>
      <c r="D8" s="145">
        <v>456797.88</v>
      </c>
      <c r="E8" s="146">
        <v>39816398.590000004</v>
      </c>
      <c r="F8" s="154">
        <v>58039620.789999999</v>
      </c>
      <c r="G8" s="78">
        <v>56</v>
      </c>
      <c r="H8" s="62" t="s">
        <v>199</v>
      </c>
      <c r="I8" s="139">
        <v>1036421.7998030941</v>
      </c>
      <c r="J8" s="62">
        <f>ตาราง5!C6</f>
        <v>859528.04</v>
      </c>
      <c r="K8" s="62">
        <f>ตาราง5!D6</f>
        <v>4087695.93</v>
      </c>
      <c r="L8" s="62">
        <f>ตาราง5!E6</f>
        <v>120303.95</v>
      </c>
      <c r="M8" s="62">
        <f>ตาราง5!F6</f>
        <v>41622454.609999999</v>
      </c>
      <c r="N8" s="62">
        <f>ตาราง5!G6</f>
        <v>46689982.530000001</v>
      </c>
      <c r="O8" s="62">
        <f>ตาราง5!H6</f>
        <v>77</v>
      </c>
      <c r="P8" s="62" t="str">
        <f>ตาราง5!I6</f>
        <v>โครงการ</v>
      </c>
      <c r="Q8" s="140">
        <f>+N8/O8</f>
        <v>606363.40948051948</v>
      </c>
      <c r="R8" s="151">
        <f>+(N8-F8)/F8*100</f>
        <v>-19.554983484584547</v>
      </c>
      <c r="S8" s="152">
        <f>+(O8-G8)/G8*100</f>
        <v>37.5</v>
      </c>
      <c r="T8" s="153">
        <f>+(Q8-I8)/I8*100</f>
        <v>-41.49453344229925</v>
      </c>
    </row>
    <row r="9" spans="1:20" ht="21">
      <c r="A9" s="144" t="s">
        <v>306</v>
      </c>
      <c r="B9" s="62">
        <v>130997311.28</v>
      </c>
      <c r="C9" s="62">
        <v>42899981.68</v>
      </c>
      <c r="D9" s="145">
        <v>2093276.06</v>
      </c>
      <c r="E9" s="146">
        <v>128929.04</v>
      </c>
      <c r="F9" s="156">
        <v>176119498.05000001</v>
      </c>
      <c r="G9" s="78">
        <v>383</v>
      </c>
      <c r="H9" s="69" t="s">
        <v>97</v>
      </c>
      <c r="I9" s="157">
        <v>459842.03147306049</v>
      </c>
      <c r="J9" s="62">
        <f>ตาราง5!C7</f>
        <v>12143804.050000001</v>
      </c>
      <c r="K9" s="62">
        <f>ตาราง5!D7</f>
        <v>57752831.969999999</v>
      </c>
      <c r="L9" s="62">
        <f>ตาราง5!E7</f>
        <v>1699709.06</v>
      </c>
      <c r="M9" s="62">
        <f>ตาราง5!F7</f>
        <v>134777.21</v>
      </c>
      <c r="N9" s="62">
        <f>ตาราง5!G7</f>
        <v>71731122.290000007</v>
      </c>
      <c r="O9" s="62">
        <f>ตาราง5!H7</f>
        <v>200</v>
      </c>
      <c r="P9" s="62" t="str">
        <f>ตาราง5!I7</f>
        <v>ราย</v>
      </c>
      <c r="Q9" s="150">
        <f>+N9/O9</f>
        <v>358655.61145000003</v>
      </c>
      <c r="R9" s="151">
        <f>+(N9-F9)/F9*100</f>
        <v>-59.271333904417745</v>
      </c>
      <c r="S9" s="152">
        <f>+(O9-G9)/G9*100</f>
        <v>-47.780678851174933</v>
      </c>
      <c r="T9" s="153">
        <f>+(Q9-I9)/I9*100</f>
        <v>-22.004604428812069</v>
      </c>
    </row>
    <row r="10" spans="1:20" ht="21">
      <c r="A10" s="137"/>
      <c r="B10" s="69"/>
      <c r="C10" s="69"/>
      <c r="D10" s="74"/>
      <c r="E10" s="70"/>
      <c r="F10" s="138"/>
      <c r="G10" s="69"/>
      <c r="H10" s="155"/>
      <c r="I10" s="158"/>
      <c r="J10" s="70"/>
      <c r="K10" s="69"/>
      <c r="L10" s="69"/>
      <c r="M10" s="74"/>
      <c r="N10" s="69"/>
      <c r="O10" s="70"/>
      <c r="P10" s="69"/>
      <c r="Q10" s="70"/>
      <c r="R10" s="159"/>
      <c r="S10" s="160"/>
      <c r="T10" s="161"/>
    </row>
    <row r="11" spans="1:20" ht="28.5" customHeight="1" thickBot="1">
      <c r="A11" s="162" t="s">
        <v>307</v>
      </c>
      <c r="B11" s="163">
        <f>SUM(B6:B10)</f>
        <v>311721354.17000002</v>
      </c>
      <c r="C11" s="163">
        <f>SUM(C6:C10)</f>
        <v>1082936303.45</v>
      </c>
      <c r="D11" s="163">
        <f>SUM(D6:D10)</f>
        <v>45399510.450000003</v>
      </c>
      <c r="E11" s="163">
        <f>SUM(E6:E10)</f>
        <v>168058407.52000001</v>
      </c>
      <c r="F11" s="163">
        <f>SUM(F6:F10)</f>
        <v>1608115575.5899999</v>
      </c>
      <c r="G11" s="164"/>
      <c r="H11" s="164"/>
      <c r="I11" s="164"/>
      <c r="J11" s="165">
        <f>SUM(J6:J9)</f>
        <v>306549461.19000006</v>
      </c>
      <c r="K11" s="165">
        <f>SUM(K6:K9)</f>
        <v>1457870980.8500001</v>
      </c>
      <c r="L11" s="165">
        <f>SUM(L6:L9)</f>
        <v>42906233.870000005</v>
      </c>
      <c r="M11" s="165">
        <f>SUM(M6:M9)</f>
        <v>175681470.13000003</v>
      </c>
      <c r="N11" s="165">
        <f>SUM(N6:N9)</f>
        <v>1983008146.04</v>
      </c>
      <c r="O11" s="164"/>
      <c r="P11" s="164"/>
      <c r="Q11" s="164"/>
      <c r="R11" s="166"/>
      <c r="S11" s="166"/>
      <c r="T11" s="166"/>
    </row>
    <row r="12" spans="1:20" ht="21.75" thickTop="1">
      <c r="A12" s="3"/>
    </row>
    <row r="13" spans="1:20" ht="21">
      <c r="A13" s="3"/>
    </row>
    <row r="14" spans="1:20" ht="18.75">
      <c r="A14" s="400" t="s">
        <v>430</v>
      </c>
    </row>
    <row r="15" spans="1:20" ht="18.75">
      <c r="A15" s="401" t="s">
        <v>437</v>
      </c>
    </row>
    <row r="16" spans="1:20" ht="18.75">
      <c r="A16" s="401" t="s">
        <v>431</v>
      </c>
    </row>
    <row r="20" spans="1:6" ht="21">
      <c r="A20" s="3"/>
      <c r="B20" s="530"/>
      <c r="C20" s="530"/>
      <c r="D20" s="530"/>
      <c r="E20" s="530"/>
      <c r="F20" s="530"/>
    </row>
    <row r="21" spans="1:6" ht="21">
      <c r="A21" s="3"/>
      <c r="B21" s="530"/>
      <c r="C21" s="530"/>
      <c r="D21" s="530"/>
      <c r="E21" s="530"/>
      <c r="F21" s="530"/>
    </row>
    <row r="22" spans="1:6" ht="21">
      <c r="A22" s="3"/>
      <c r="B22" s="530"/>
      <c r="C22" s="530"/>
      <c r="D22" s="530"/>
      <c r="E22" s="530"/>
      <c r="F22" s="530"/>
    </row>
    <row r="23" spans="1:6" ht="21">
      <c r="A23" s="3"/>
      <c r="B23" s="530"/>
      <c r="C23" s="530"/>
      <c r="D23" s="530"/>
      <c r="E23" s="530"/>
      <c r="F23" s="530"/>
    </row>
    <row r="24" spans="1:6" ht="21">
      <c r="A24" s="3"/>
      <c r="B24" s="530"/>
      <c r="C24" s="530"/>
      <c r="D24" s="530"/>
      <c r="E24" s="530"/>
      <c r="F24" s="530"/>
    </row>
    <row r="25" spans="1:6" ht="21">
      <c r="A25" s="3"/>
    </row>
    <row r="26" spans="1:6" ht="21">
      <c r="A26" s="3"/>
    </row>
    <row r="27" spans="1:6" ht="21">
      <c r="A27" s="3"/>
    </row>
    <row r="28" spans="1:6" ht="21">
      <c r="A28" s="3"/>
      <c r="B28" s="3"/>
      <c r="C28" s="3"/>
      <c r="D28" s="3"/>
    </row>
    <row r="29" spans="1:6" ht="21">
      <c r="A29" s="3"/>
    </row>
    <row r="30" spans="1:6" ht="21">
      <c r="A30" s="3"/>
    </row>
    <row r="31" spans="1:6" ht="21">
      <c r="A31" s="3"/>
    </row>
    <row r="32" spans="1:6" ht="21">
      <c r="A32" s="59"/>
    </row>
    <row r="33" spans="1:6" ht="21">
      <c r="A33" s="3"/>
    </row>
    <row r="34" spans="1:6" ht="21">
      <c r="A34" s="3"/>
    </row>
    <row r="35" spans="1:6" s="3" customFormat="1" ht="21">
      <c r="B35" s="115"/>
      <c r="C35" s="115"/>
      <c r="D35" s="115"/>
      <c r="E35" s="115"/>
      <c r="F35" s="115"/>
    </row>
    <row r="36" spans="1:6" s="3" customFormat="1" ht="21">
      <c r="F36" s="115"/>
    </row>
    <row r="37" spans="1:6" s="3" customFormat="1" ht="21">
      <c r="F37" s="115"/>
    </row>
    <row r="38" spans="1:6" s="3" customFormat="1" ht="21">
      <c r="F38" s="115"/>
    </row>
    <row r="39" spans="1:6" s="3" customFormat="1" ht="21">
      <c r="F39" s="115"/>
    </row>
    <row r="40" spans="1:6" s="3" customFormat="1" ht="21">
      <c r="F40" s="115"/>
    </row>
    <row r="41" spans="1:6" s="3" customFormat="1" ht="21"/>
    <row r="42" spans="1:6" s="3" customFormat="1" ht="23.25">
      <c r="A42" s="75" t="s">
        <v>308</v>
      </c>
      <c r="B42" s="58"/>
      <c r="C42" s="58"/>
      <c r="D42" s="58"/>
      <c r="E42" s="58"/>
    </row>
    <row r="43" spans="1:6" ht="23.25">
      <c r="A43" s="58" t="s">
        <v>309</v>
      </c>
      <c r="B43" s="58"/>
      <c r="C43" s="58"/>
      <c r="D43" s="58"/>
      <c r="E43" s="58"/>
    </row>
    <row r="44" spans="1:6" ht="23.25">
      <c r="A44" s="58"/>
      <c r="B44" s="58"/>
      <c r="C44" s="58"/>
      <c r="D44" s="58"/>
      <c r="E44" s="58"/>
    </row>
    <row r="45" spans="1:6" ht="23.25">
      <c r="A45" s="58" t="s">
        <v>310</v>
      </c>
      <c r="B45" s="58"/>
      <c r="C45" s="58"/>
      <c r="D45" s="58"/>
      <c r="E45" s="58"/>
    </row>
    <row r="46" spans="1:6" ht="23.25">
      <c r="A46" s="58" t="s">
        <v>311</v>
      </c>
      <c r="B46" s="58"/>
      <c r="C46" s="58"/>
      <c r="D46" s="58"/>
      <c r="E46" s="58"/>
    </row>
    <row r="47" spans="1:6" ht="23.25">
      <c r="A47" s="58" t="s">
        <v>312</v>
      </c>
      <c r="B47" s="58"/>
      <c r="C47" s="58"/>
      <c r="D47" s="58"/>
      <c r="E47" s="58"/>
    </row>
    <row r="48" spans="1:6" ht="23.25">
      <c r="A48" s="58" t="s">
        <v>313</v>
      </c>
      <c r="B48" s="58"/>
      <c r="C48" s="58"/>
      <c r="D48" s="58"/>
      <c r="E48" s="58"/>
    </row>
    <row r="49" spans="1:5" ht="23.25">
      <c r="A49" s="58"/>
      <c r="B49" s="58"/>
      <c r="C49" s="58"/>
      <c r="D49" s="58"/>
      <c r="E49" s="58"/>
    </row>
    <row r="50" spans="1:5" ht="23.25">
      <c r="A50" s="58"/>
      <c r="B50" s="58"/>
      <c r="C50" s="58"/>
      <c r="D50" s="58"/>
      <c r="E50" s="58"/>
    </row>
    <row r="51" spans="1:5" ht="23.25">
      <c r="A51" s="58"/>
      <c r="B51" s="58"/>
      <c r="C51" s="58"/>
      <c r="D51" s="58"/>
      <c r="E51" s="58"/>
    </row>
  </sheetData>
  <mergeCells count="3">
    <mergeCell ref="A4:I4"/>
    <mergeCell ref="J4:Q4"/>
    <mergeCell ref="A1:T1"/>
  </mergeCells>
  <pageMargins left="0.70866141732283461" right="0.51181102362204722" top="0.94488188976377951" bottom="0.74803149606299213" header="0.31496062992125984" footer="0.31496062992125984"/>
  <pageSetup paperSize="9" scale="43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0B3-3C20-4FEF-AF98-B645DDB8E01B}">
  <sheetPr>
    <pageSetUpPr fitToPage="1"/>
  </sheetPr>
  <dimension ref="A1:T50"/>
  <sheetViews>
    <sheetView topLeftCell="G19" workbookViewId="0">
      <selection activeCell="T10" sqref="T10"/>
    </sheetView>
  </sheetViews>
  <sheetFormatPr defaultRowHeight="13.5"/>
  <cols>
    <col min="1" max="1" width="47.7109375" style="115" customWidth="1"/>
    <col min="2" max="2" width="19.28515625" style="115" customWidth="1"/>
    <col min="3" max="3" width="19.7109375" style="115" customWidth="1"/>
    <col min="4" max="4" width="16.42578125" style="115" customWidth="1"/>
    <col min="5" max="5" width="17.140625" style="115" customWidth="1"/>
    <col min="6" max="6" width="18" style="115" customWidth="1"/>
    <col min="7" max="7" width="10.7109375" style="115" customWidth="1"/>
    <col min="8" max="8" width="10.28515625" style="115" customWidth="1"/>
    <col min="9" max="9" width="14.5703125" style="115" customWidth="1"/>
    <col min="10" max="10" width="15.5703125" style="115" customWidth="1"/>
    <col min="11" max="11" width="16.42578125" style="115" customWidth="1"/>
    <col min="12" max="12" width="15" style="115" customWidth="1"/>
    <col min="13" max="13" width="15.7109375" style="115" customWidth="1"/>
    <col min="14" max="14" width="16.140625" style="115" customWidth="1"/>
    <col min="15" max="15" width="11" style="115" bestFit="1" customWidth="1"/>
    <col min="16" max="16" width="9.85546875" style="115" customWidth="1"/>
    <col min="17" max="17" width="14.42578125" style="115" customWidth="1"/>
    <col min="18" max="18" width="10.5703125" style="115" customWidth="1"/>
    <col min="19" max="19" width="10.42578125" style="115" customWidth="1"/>
    <col min="20" max="20" width="14" style="115" customWidth="1"/>
    <col min="21" max="256" width="9.140625" style="115"/>
    <col min="257" max="257" width="47.7109375" style="115" customWidth="1"/>
    <col min="258" max="258" width="19.28515625" style="115" customWidth="1"/>
    <col min="259" max="259" width="19.7109375" style="115" customWidth="1"/>
    <col min="260" max="260" width="16.42578125" style="115" customWidth="1"/>
    <col min="261" max="261" width="17.140625" style="115" customWidth="1"/>
    <col min="262" max="262" width="18" style="115" customWidth="1"/>
    <col min="263" max="263" width="10.7109375" style="115" customWidth="1"/>
    <col min="264" max="264" width="10.28515625" style="115" customWidth="1"/>
    <col min="265" max="265" width="14.5703125" style="115" customWidth="1"/>
    <col min="266" max="266" width="15.5703125" style="115" customWidth="1"/>
    <col min="267" max="267" width="16.42578125" style="115" customWidth="1"/>
    <col min="268" max="268" width="15" style="115" customWidth="1"/>
    <col min="269" max="269" width="15.7109375" style="115" customWidth="1"/>
    <col min="270" max="270" width="16.140625" style="115" customWidth="1"/>
    <col min="271" max="271" width="8.85546875" style="115" customWidth="1"/>
    <col min="272" max="272" width="9.85546875" style="115" customWidth="1"/>
    <col min="273" max="273" width="14.42578125" style="115" customWidth="1"/>
    <col min="274" max="274" width="10.5703125" style="115" customWidth="1"/>
    <col min="275" max="275" width="10.42578125" style="115" customWidth="1"/>
    <col min="276" max="276" width="14" style="115" customWidth="1"/>
    <col min="277" max="512" width="9.140625" style="115"/>
    <col min="513" max="513" width="47.7109375" style="115" customWidth="1"/>
    <col min="514" max="514" width="19.28515625" style="115" customWidth="1"/>
    <col min="515" max="515" width="19.7109375" style="115" customWidth="1"/>
    <col min="516" max="516" width="16.42578125" style="115" customWidth="1"/>
    <col min="517" max="517" width="17.140625" style="115" customWidth="1"/>
    <col min="518" max="518" width="18" style="115" customWidth="1"/>
    <col min="519" max="519" width="10.7109375" style="115" customWidth="1"/>
    <col min="520" max="520" width="10.28515625" style="115" customWidth="1"/>
    <col min="521" max="521" width="14.5703125" style="115" customWidth="1"/>
    <col min="522" max="522" width="15.5703125" style="115" customWidth="1"/>
    <col min="523" max="523" width="16.42578125" style="115" customWidth="1"/>
    <col min="524" max="524" width="15" style="115" customWidth="1"/>
    <col min="525" max="525" width="15.7109375" style="115" customWidth="1"/>
    <col min="526" max="526" width="16.140625" style="115" customWidth="1"/>
    <col min="527" max="527" width="8.85546875" style="115" customWidth="1"/>
    <col min="528" max="528" width="9.85546875" style="115" customWidth="1"/>
    <col min="529" max="529" width="14.42578125" style="115" customWidth="1"/>
    <col min="530" max="530" width="10.5703125" style="115" customWidth="1"/>
    <col min="531" max="531" width="10.42578125" style="115" customWidth="1"/>
    <col min="532" max="532" width="14" style="115" customWidth="1"/>
    <col min="533" max="768" width="9.140625" style="115"/>
    <col min="769" max="769" width="47.7109375" style="115" customWidth="1"/>
    <col min="770" max="770" width="19.28515625" style="115" customWidth="1"/>
    <col min="771" max="771" width="19.7109375" style="115" customWidth="1"/>
    <col min="772" max="772" width="16.42578125" style="115" customWidth="1"/>
    <col min="773" max="773" width="17.140625" style="115" customWidth="1"/>
    <col min="774" max="774" width="18" style="115" customWidth="1"/>
    <col min="775" max="775" width="10.7109375" style="115" customWidth="1"/>
    <col min="776" max="776" width="10.28515625" style="115" customWidth="1"/>
    <col min="777" max="777" width="14.5703125" style="115" customWidth="1"/>
    <col min="778" max="778" width="15.5703125" style="115" customWidth="1"/>
    <col min="779" max="779" width="16.42578125" style="115" customWidth="1"/>
    <col min="780" max="780" width="15" style="115" customWidth="1"/>
    <col min="781" max="781" width="15.7109375" style="115" customWidth="1"/>
    <col min="782" max="782" width="16.140625" style="115" customWidth="1"/>
    <col min="783" max="783" width="8.85546875" style="115" customWidth="1"/>
    <col min="784" max="784" width="9.85546875" style="115" customWidth="1"/>
    <col min="785" max="785" width="14.42578125" style="115" customWidth="1"/>
    <col min="786" max="786" width="10.5703125" style="115" customWidth="1"/>
    <col min="787" max="787" width="10.42578125" style="115" customWidth="1"/>
    <col min="788" max="788" width="14" style="115" customWidth="1"/>
    <col min="789" max="1024" width="9.140625" style="115"/>
    <col min="1025" max="1025" width="47.7109375" style="115" customWidth="1"/>
    <col min="1026" max="1026" width="19.28515625" style="115" customWidth="1"/>
    <col min="1027" max="1027" width="19.7109375" style="115" customWidth="1"/>
    <col min="1028" max="1028" width="16.42578125" style="115" customWidth="1"/>
    <col min="1029" max="1029" width="17.140625" style="115" customWidth="1"/>
    <col min="1030" max="1030" width="18" style="115" customWidth="1"/>
    <col min="1031" max="1031" width="10.7109375" style="115" customWidth="1"/>
    <col min="1032" max="1032" width="10.28515625" style="115" customWidth="1"/>
    <col min="1033" max="1033" width="14.5703125" style="115" customWidth="1"/>
    <col min="1034" max="1034" width="15.5703125" style="115" customWidth="1"/>
    <col min="1035" max="1035" width="16.42578125" style="115" customWidth="1"/>
    <col min="1036" max="1036" width="15" style="115" customWidth="1"/>
    <col min="1037" max="1037" width="15.7109375" style="115" customWidth="1"/>
    <col min="1038" max="1038" width="16.140625" style="115" customWidth="1"/>
    <col min="1039" max="1039" width="8.85546875" style="115" customWidth="1"/>
    <col min="1040" max="1040" width="9.85546875" style="115" customWidth="1"/>
    <col min="1041" max="1041" width="14.42578125" style="115" customWidth="1"/>
    <col min="1042" max="1042" width="10.5703125" style="115" customWidth="1"/>
    <col min="1043" max="1043" width="10.42578125" style="115" customWidth="1"/>
    <col min="1044" max="1044" width="14" style="115" customWidth="1"/>
    <col min="1045" max="1280" width="9.140625" style="115"/>
    <col min="1281" max="1281" width="47.7109375" style="115" customWidth="1"/>
    <col min="1282" max="1282" width="19.28515625" style="115" customWidth="1"/>
    <col min="1283" max="1283" width="19.7109375" style="115" customWidth="1"/>
    <col min="1284" max="1284" width="16.42578125" style="115" customWidth="1"/>
    <col min="1285" max="1285" width="17.140625" style="115" customWidth="1"/>
    <col min="1286" max="1286" width="18" style="115" customWidth="1"/>
    <col min="1287" max="1287" width="10.7109375" style="115" customWidth="1"/>
    <col min="1288" max="1288" width="10.28515625" style="115" customWidth="1"/>
    <col min="1289" max="1289" width="14.5703125" style="115" customWidth="1"/>
    <col min="1290" max="1290" width="15.5703125" style="115" customWidth="1"/>
    <col min="1291" max="1291" width="16.42578125" style="115" customWidth="1"/>
    <col min="1292" max="1292" width="15" style="115" customWidth="1"/>
    <col min="1293" max="1293" width="15.7109375" style="115" customWidth="1"/>
    <col min="1294" max="1294" width="16.140625" style="115" customWidth="1"/>
    <col min="1295" max="1295" width="8.85546875" style="115" customWidth="1"/>
    <col min="1296" max="1296" width="9.85546875" style="115" customWidth="1"/>
    <col min="1297" max="1297" width="14.42578125" style="115" customWidth="1"/>
    <col min="1298" max="1298" width="10.5703125" style="115" customWidth="1"/>
    <col min="1299" max="1299" width="10.42578125" style="115" customWidth="1"/>
    <col min="1300" max="1300" width="14" style="115" customWidth="1"/>
    <col min="1301" max="1536" width="9.140625" style="115"/>
    <col min="1537" max="1537" width="47.7109375" style="115" customWidth="1"/>
    <col min="1538" max="1538" width="19.28515625" style="115" customWidth="1"/>
    <col min="1539" max="1539" width="19.7109375" style="115" customWidth="1"/>
    <col min="1540" max="1540" width="16.42578125" style="115" customWidth="1"/>
    <col min="1541" max="1541" width="17.140625" style="115" customWidth="1"/>
    <col min="1542" max="1542" width="18" style="115" customWidth="1"/>
    <col min="1543" max="1543" width="10.7109375" style="115" customWidth="1"/>
    <col min="1544" max="1544" width="10.28515625" style="115" customWidth="1"/>
    <col min="1545" max="1545" width="14.5703125" style="115" customWidth="1"/>
    <col min="1546" max="1546" width="15.5703125" style="115" customWidth="1"/>
    <col min="1547" max="1547" width="16.42578125" style="115" customWidth="1"/>
    <col min="1548" max="1548" width="15" style="115" customWidth="1"/>
    <col min="1549" max="1549" width="15.7109375" style="115" customWidth="1"/>
    <col min="1550" max="1550" width="16.140625" style="115" customWidth="1"/>
    <col min="1551" max="1551" width="8.85546875" style="115" customWidth="1"/>
    <col min="1552" max="1552" width="9.85546875" style="115" customWidth="1"/>
    <col min="1553" max="1553" width="14.42578125" style="115" customWidth="1"/>
    <col min="1554" max="1554" width="10.5703125" style="115" customWidth="1"/>
    <col min="1555" max="1555" width="10.42578125" style="115" customWidth="1"/>
    <col min="1556" max="1556" width="14" style="115" customWidth="1"/>
    <col min="1557" max="1792" width="9.140625" style="115"/>
    <col min="1793" max="1793" width="47.7109375" style="115" customWidth="1"/>
    <col min="1794" max="1794" width="19.28515625" style="115" customWidth="1"/>
    <col min="1795" max="1795" width="19.7109375" style="115" customWidth="1"/>
    <col min="1796" max="1796" width="16.42578125" style="115" customWidth="1"/>
    <col min="1797" max="1797" width="17.140625" style="115" customWidth="1"/>
    <col min="1798" max="1798" width="18" style="115" customWidth="1"/>
    <col min="1799" max="1799" width="10.7109375" style="115" customWidth="1"/>
    <col min="1800" max="1800" width="10.28515625" style="115" customWidth="1"/>
    <col min="1801" max="1801" width="14.5703125" style="115" customWidth="1"/>
    <col min="1802" max="1802" width="15.5703125" style="115" customWidth="1"/>
    <col min="1803" max="1803" width="16.42578125" style="115" customWidth="1"/>
    <col min="1804" max="1804" width="15" style="115" customWidth="1"/>
    <col min="1805" max="1805" width="15.7109375" style="115" customWidth="1"/>
    <col min="1806" max="1806" width="16.140625" style="115" customWidth="1"/>
    <col min="1807" max="1807" width="8.85546875" style="115" customWidth="1"/>
    <col min="1808" max="1808" width="9.85546875" style="115" customWidth="1"/>
    <col min="1809" max="1809" width="14.42578125" style="115" customWidth="1"/>
    <col min="1810" max="1810" width="10.5703125" style="115" customWidth="1"/>
    <col min="1811" max="1811" width="10.42578125" style="115" customWidth="1"/>
    <col min="1812" max="1812" width="14" style="115" customWidth="1"/>
    <col min="1813" max="2048" width="9.140625" style="115"/>
    <col min="2049" max="2049" width="47.7109375" style="115" customWidth="1"/>
    <col min="2050" max="2050" width="19.28515625" style="115" customWidth="1"/>
    <col min="2051" max="2051" width="19.7109375" style="115" customWidth="1"/>
    <col min="2052" max="2052" width="16.42578125" style="115" customWidth="1"/>
    <col min="2053" max="2053" width="17.140625" style="115" customWidth="1"/>
    <col min="2054" max="2054" width="18" style="115" customWidth="1"/>
    <col min="2055" max="2055" width="10.7109375" style="115" customWidth="1"/>
    <col min="2056" max="2056" width="10.28515625" style="115" customWidth="1"/>
    <col min="2057" max="2057" width="14.5703125" style="115" customWidth="1"/>
    <col min="2058" max="2058" width="15.5703125" style="115" customWidth="1"/>
    <col min="2059" max="2059" width="16.42578125" style="115" customWidth="1"/>
    <col min="2060" max="2060" width="15" style="115" customWidth="1"/>
    <col min="2061" max="2061" width="15.7109375" style="115" customWidth="1"/>
    <col min="2062" max="2062" width="16.140625" style="115" customWidth="1"/>
    <col min="2063" max="2063" width="8.85546875" style="115" customWidth="1"/>
    <col min="2064" max="2064" width="9.85546875" style="115" customWidth="1"/>
    <col min="2065" max="2065" width="14.42578125" style="115" customWidth="1"/>
    <col min="2066" max="2066" width="10.5703125" style="115" customWidth="1"/>
    <col min="2067" max="2067" width="10.42578125" style="115" customWidth="1"/>
    <col min="2068" max="2068" width="14" style="115" customWidth="1"/>
    <col min="2069" max="2304" width="9.140625" style="115"/>
    <col min="2305" max="2305" width="47.7109375" style="115" customWidth="1"/>
    <col min="2306" max="2306" width="19.28515625" style="115" customWidth="1"/>
    <col min="2307" max="2307" width="19.7109375" style="115" customWidth="1"/>
    <col min="2308" max="2308" width="16.42578125" style="115" customWidth="1"/>
    <col min="2309" max="2309" width="17.140625" style="115" customWidth="1"/>
    <col min="2310" max="2310" width="18" style="115" customWidth="1"/>
    <col min="2311" max="2311" width="10.7109375" style="115" customWidth="1"/>
    <col min="2312" max="2312" width="10.28515625" style="115" customWidth="1"/>
    <col min="2313" max="2313" width="14.5703125" style="115" customWidth="1"/>
    <col min="2314" max="2314" width="15.5703125" style="115" customWidth="1"/>
    <col min="2315" max="2315" width="16.42578125" style="115" customWidth="1"/>
    <col min="2316" max="2316" width="15" style="115" customWidth="1"/>
    <col min="2317" max="2317" width="15.7109375" style="115" customWidth="1"/>
    <col min="2318" max="2318" width="16.140625" style="115" customWidth="1"/>
    <col min="2319" max="2319" width="8.85546875" style="115" customWidth="1"/>
    <col min="2320" max="2320" width="9.85546875" style="115" customWidth="1"/>
    <col min="2321" max="2321" width="14.42578125" style="115" customWidth="1"/>
    <col min="2322" max="2322" width="10.5703125" style="115" customWidth="1"/>
    <col min="2323" max="2323" width="10.42578125" style="115" customWidth="1"/>
    <col min="2324" max="2324" width="14" style="115" customWidth="1"/>
    <col min="2325" max="2560" width="9.140625" style="115"/>
    <col min="2561" max="2561" width="47.7109375" style="115" customWidth="1"/>
    <col min="2562" max="2562" width="19.28515625" style="115" customWidth="1"/>
    <col min="2563" max="2563" width="19.7109375" style="115" customWidth="1"/>
    <col min="2564" max="2564" width="16.42578125" style="115" customWidth="1"/>
    <col min="2565" max="2565" width="17.140625" style="115" customWidth="1"/>
    <col min="2566" max="2566" width="18" style="115" customWidth="1"/>
    <col min="2567" max="2567" width="10.7109375" style="115" customWidth="1"/>
    <col min="2568" max="2568" width="10.28515625" style="115" customWidth="1"/>
    <col min="2569" max="2569" width="14.5703125" style="115" customWidth="1"/>
    <col min="2570" max="2570" width="15.5703125" style="115" customWidth="1"/>
    <col min="2571" max="2571" width="16.42578125" style="115" customWidth="1"/>
    <col min="2572" max="2572" width="15" style="115" customWidth="1"/>
    <col min="2573" max="2573" width="15.7109375" style="115" customWidth="1"/>
    <col min="2574" max="2574" width="16.140625" style="115" customWidth="1"/>
    <col min="2575" max="2575" width="8.85546875" style="115" customWidth="1"/>
    <col min="2576" max="2576" width="9.85546875" style="115" customWidth="1"/>
    <col min="2577" max="2577" width="14.42578125" style="115" customWidth="1"/>
    <col min="2578" max="2578" width="10.5703125" style="115" customWidth="1"/>
    <col min="2579" max="2579" width="10.42578125" style="115" customWidth="1"/>
    <col min="2580" max="2580" width="14" style="115" customWidth="1"/>
    <col min="2581" max="2816" width="9.140625" style="115"/>
    <col min="2817" max="2817" width="47.7109375" style="115" customWidth="1"/>
    <col min="2818" max="2818" width="19.28515625" style="115" customWidth="1"/>
    <col min="2819" max="2819" width="19.7109375" style="115" customWidth="1"/>
    <col min="2820" max="2820" width="16.42578125" style="115" customWidth="1"/>
    <col min="2821" max="2821" width="17.140625" style="115" customWidth="1"/>
    <col min="2822" max="2822" width="18" style="115" customWidth="1"/>
    <col min="2823" max="2823" width="10.7109375" style="115" customWidth="1"/>
    <col min="2824" max="2824" width="10.28515625" style="115" customWidth="1"/>
    <col min="2825" max="2825" width="14.5703125" style="115" customWidth="1"/>
    <col min="2826" max="2826" width="15.5703125" style="115" customWidth="1"/>
    <col min="2827" max="2827" width="16.42578125" style="115" customWidth="1"/>
    <col min="2828" max="2828" width="15" style="115" customWidth="1"/>
    <col min="2829" max="2829" width="15.7109375" style="115" customWidth="1"/>
    <col min="2830" max="2830" width="16.140625" style="115" customWidth="1"/>
    <col min="2831" max="2831" width="8.85546875" style="115" customWidth="1"/>
    <col min="2832" max="2832" width="9.85546875" style="115" customWidth="1"/>
    <col min="2833" max="2833" width="14.42578125" style="115" customWidth="1"/>
    <col min="2834" max="2834" width="10.5703125" style="115" customWidth="1"/>
    <col min="2835" max="2835" width="10.42578125" style="115" customWidth="1"/>
    <col min="2836" max="2836" width="14" style="115" customWidth="1"/>
    <col min="2837" max="3072" width="9.140625" style="115"/>
    <col min="3073" max="3073" width="47.7109375" style="115" customWidth="1"/>
    <col min="3074" max="3074" width="19.28515625" style="115" customWidth="1"/>
    <col min="3075" max="3075" width="19.7109375" style="115" customWidth="1"/>
    <col min="3076" max="3076" width="16.42578125" style="115" customWidth="1"/>
    <col min="3077" max="3077" width="17.140625" style="115" customWidth="1"/>
    <col min="3078" max="3078" width="18" style="115" customWidth="1"/>
    <col min="3079" max="3079" width="10.7109375" style="115" customWidth="1"/>
    <col min="3080" max="3080" width="10.28515625" style="115" customWidth="1"/>
    <col min="3081" max="3081" width="14.5703125" style="115" customWidth="1"/>
    <col min="3082" max="3082" width="15.5703125" style="115" customWidth="1"/>
    <col min="3083" max="3083" width="16.42578125" style="115" customWidth="1"/>
    <col min="3084" max="3084" width="15" style="115" customWidth="1"/>
    <col min="3085" max="3085" width="15.7109375" style="115" customWidth="1"/>
    <col min="3086" max="3086" width="16.140625" style="115" customWidth="1"/>
    <col min="3087" max="3087" width="8.85546875" style="115" customWidth="1"/>
    <col min="3088" max="3088" width="9.85546875" style="115" customWidth="1"/>
    <col min="3089" max="3089" width="14.42578125" style="115" customWidth="1"/>
    <col min="3090" max="3090" width="10.5703125" style="115" customWidth="1"/>
    <col min="3091" max="3091" width="10.42578125" style="115" customWidth="1"/>
    <col min="3092" max="3092" width="14" style="115" customWidth="1"/>
    <col min="3093" max="3328" width="9.140625" style="115"/>
    <col min="3329" max="3329" width="47.7109375" style="115" customWidth="1"/>
    <col min="3330" max="3330" width="19.28515625" style="115" customWidth="1"/>
    <col min="3331" max="3331" width="19.7109375" style="115" customWidth="1"/>
    <col min="3332" max="3332" width="16.42578125" style="115" customWidth="1"/>
    <col min="3333" max="3333" width="17.140625" style="115" customWidth="1"/>
    <col min="3334" max="3334" width="18" style="115" customWidth="1"/>
    <col min="3335" max="3335" width="10.7109375" style="115" customWidth="1"/>
    <col min="3336" max="3336" width="10.28515625" style="115" customWidth="1"/>
    <col min="3337" max="3337" width="14.5703125" style="115" customWidth="1"/>
    <col min="3338" max="3338" width="15.5703125" style="115" customWidth="1"/>
    <col min="3339" max="3339" width="16.42578125" style="115" customWidth="1"/>
    <col min="3340" max="3340" width="15" style="115" customWidth="1"/>
    <col min="3341" max="3341" width="15.7109375" style="115" customWidth="1"/>
    <col min="3342" max="3342" width="16.140625" style="115" customWidth="1"/>
    <col min="3343" max="3343" width="8.85546875" style="115" customWidth="1"/>
    <col min="3344" max="3344" width="9.85546875" style="115" customWidth="1"/>
    <col min="3345" max="3345" width="14.42578125" style="115" customWidth="1"/>
    <col min="3346" max="3346" width="10.5703125" style="115" customWidth="1"/>
    <col min="3347" max="3347" width="10.42578125" style="115" customWidth="1"/>
    <col min="3348" max="3348" width="14" style="115" customWidth="1"/>
    <col min="3349" max="3584" width="9.140625" style="115"/>
    <col min="3585" max="3585" width="47.7109375" style="115" customWidth="1"/>
    <col min="3586" max="3586" width="19.28515625" style="115" customWidth="1"/>
    <col min="3587" max="3587" width="19.7109375" style="115" customWidth="1"/>
    <col min="3588" max="3588" width="16.42578125" style="115" customWidth="1"/>
    <col min="3589" max="3589" width="17.140625" style="115" customWidth="1"/>
    <col min="3590" max="3590" width="18" style="115" customWidth="1"/>
    <col min="3591" max="3591" width="10.7109375" style="115" customWidth="1"/>
    <col min="3592" max="3592" width="10.28515625" style="115" customWidth="1"/>
    <col min="3593" max="3593" width="14.5703125" style="115" customWidth="1"/>
    <col min="3594" max="3594" width="15.5703125" style="115" customWidth="1"/>
    <col min="3595" max="3595" width="16.42578125" style="115" customWidth="1"/>
    <col min="3596" max="3596" width="15" style="115" customWidth="1"/>
    <col min="3597" max="3597" width="15.7109375" style="115" customWidth="1"/>
    <col min="3598" max="3598" width="16.140625" style="115" customWidth="1"/>
    <col min="3599" max="3599" width="8.85546875" style="115" customWidth="1"/>
    <col min="3600" max="3600" width="9.85546875" style="115" customWidth="1"/>
    <col min="3601" max="3601" width="14.42578125" style="115" customWidth="1"/>
    <col min="3602" max="3602" width="10.5703125" style="115" customWidth="1"/>
    <col min="3603" max="3603" width="10.42578125" style="115" customWidth="1"/>
    <col min="3604" max="3604" width="14" style="115" customWidth="1"/>
    <col min="3605" max="3840" width="9.140625" style="115"/>
    <col min="3841" max="3841" width="47.7109375" style="115" customWidth="1"/>
    <col min="3842" max="3842" width="19.28515625" style="115" customWidth="1"/>
    <col min="3843" max="3843" width="19.7109375" style="115" customWidth="1"/>
    <col min="3844" max="3844" width="16.42578125" style="115" customWidth="1"/>
    <col min="3845" max="3845" width="17.140625" style="115" customWidth="1"/>
    <col min="3846" max="3846" width="18" style="115" customWidth="1"/>
    <col min="3847" max="3847" width="10.7109375" style="115" customWidth="1"/>
    <col min="3848" max="3848" width="10.28515625" style="115" customWidth="1"/>
    <col min="3849" max="3849" width="14.5703125" style="115" customWidth="1"/>
    <col min="3850" max="3850" width="15.5703125" style="115" customWidth="1"/>
    <col min="3851" max="3851" width="16.42578125" style="115" customWidth="1"/>
    <col min="3852" max="3852" width="15" style="115" customWidth="1"/>
    <col min="3853" max="3853" width="15.7109375" style="115" customWidth="1"/>
    <col min="3854" max="3854" width="16.140625" style="115" customWidth="1"/>
    <col min="3855" max="3855" width="8.85546875" style="115" customWidth="1"/>
    <col min="3856" max="3856" width="9.85546875" style="115" customWidth="1"/>
    <col min="3857" max="3857" width="14.42578125" style="115" customWidth="1"/>
    <col min="3858" max="3858" width="10.5703125" style="115" customWidth="1"/>
    <col min="3859" max="3859" width="10.42578125" style="115" customWidth="1"/>
    <col min="3860" max="3860" width="14" style="115" customWidth="1"/>
    <col min="3861" max="4096" width="9.140625" style="115"/>
    <col min="4097" max="4097" width="47.7109375" style="115" customWidth="1"/>
    <col min="4098" max="4098" width="19.28515625" style="115" customWidth="1"/>
    <col min="4099" max="4099" width="19.7109375" style="115" customWidth="1"/>
    <col min="4100" max="4100" width="16.42578125" style="115" customWidth="1"/>
    <col min="4101" max="4101" width="17.140625" style="115" customWidth="1"/>
    <col min="4102" max="4102" width="18" style="115" customWidth="1"/>
    <col min="4103" max="4103" width="10.7109375" style="115" customWidth="1"/>
    <col min="4104" max="4104" width="10.28515625" style="115" customWidth="1"/>
    <col min="4105" max="4105" width="14.5703125" style="115" customWidth="1"/>
    <col min="4106" max="4106" width="15.5703125" style="115" customWidth="1"/>
    <col min="4107" max="4107" width="16.42578125" style="115" customWidth="1"/>
    <col min="4108" max="4108" width="15" style="115" customWidth="1"/>
    <col min="4109" max="4109" width="15.7109375" style="115" customWidth="1"/>
    <col min="4110" max="4110" width="16.140625" style="115" customWidth="1"/>
    <col min="4111" max="4111" width="8.85546875" style="115" customWidth="1"/>
    <col min="4112" max="4112" width="9.85546875" style="115" customWidth="1"/>
    <col min="4113" max="4113" width="14.42578125" style="115" customWidth="1"/>
    <col min="4114" max="4114" width="10.5703125" style="115" customWidth="1"/>
    <col min="4115" max="4115" width="10.42578125" style="115" customWidth="1"/>
    <col min="4116" max="4116" width="14" style="115" customWidth="1"/>
    <col min="4117" max="4352" width="9.140625" style="115"/>
    <col min="4353" max="4353" width="47.7109375" style="115" customWidth="1"/>
    <col min="4354" max="4354" width="19.28515625" style="115" customWidth="1"/>
    <col min="4355" max="4355" width="19.7109375" style="115" customWidth="1"/>
    <col min="4356" max="4356" width="16.42578125" style="115" customWidth="1"/>
    <col min="4357" max="4357" width="17.140625" style="115" customWidth="1"/>
    <col min="4358" max="4358" width="18" style="115" customWidth="1"/>
    <col min="4359" max="4359" width="10.7109375" style="115" customWidth="1"/>
    <col min="4360" max="4360" width="10.28515625" style="115" customWidth="1"/>
    <col min="4361" max="4361" width="14.5703125" style="115" customWidth="1"/>
    <col min="4362" max="4362" width="15.5703125" style="115" customWidth="1"/>
    <col min="4363" max="4363" width="16.42578125" style="115" customWidth="1"/>
    <col min="4364" max="4364" width="15" style="115" customWidth="1"/>
    <col min="4365" max="4365" width="15.7109375" style="115" customWidth="1"/>
    <col min="4366" max="4366" width="16.140625" style="115" customWidth="1"/>
    <col min="4367" max="4367" width="8.85546875" style="115" customWidth="1"/>
    <col min="4368" max="4368" width="9.85546875" style="115" customWidth="1"/>
    <col min="4369" max="4369" width="14.42578125" style="115" customWidth="1"/>
    <col min="4370" max="4370" width="10.5703125" style="115" customWidth="1"/>
    <col min="4371" max="4371" width="10.42578125" style="115" customWidth="1"/>
    <col min="4372" max="4372" width="14" style="115" customWidth="1"/>
    <col min="4373" max="4608" width="9.140625" style="115"/>
    <col min="4609" max="4609" width="47.7109375" style="115" customWidth="1"/>
    <col min="4610" max="4610" width="19.28515625" style="115" customWidth="1"/>
    <col min="4611" max="4611" width="19.7109375" style="115" customWidth="1"/>
    <col min="4612" max="4612" width="16.42578125" style="115" customWidth="1"/>
    <col min="4613" max="4613" width="17.140625" style="115" customWidth="1"/>
    <col min="4614" max="4614" width="18" style="115" customWidth="1"/>
    <col min="4615" max="4615" width="10.7109375" style="115" customWidth="1"/>
    <col min="4616" max="4616" width="10.28515625" style="115" customWidth="1"/>
    <col min="4617" max="4617" width="14.5703125" style="115" customWidth="1"/>
    <col min="4618" max="4618" width="15.5703125" style="115" customWidth="1"/>
    <col min="4619" max="4619" width="16.42578125" style="115" customWidth="1"/>
    <col min="4620" max="4620" width="15" style="115" customWidth="1"/>
    <col min="4621" max="4621" width="15.7109375" style="115" customWidth="1"/>
    <col min="4622" max="4622" width="16.140625" style="115" customWidth="1"/>
    <col min="4623" max="4623" width="8.85546875" style="115" customWidth="1"/>
    <col min="4624" max="4624" width="9.85546875" style="115" customWidth="1"/>
    <col min="4625" max="4625" width="14.42578125" style="115" customWidth="1"/>
    <col min="4626" max="4626" width="10.5703125" style="115" customWidth="1"/>
    <col min="4627" max="4627" width="10.42578125" style="115" customWidth="1"/>
    <col min="4628" max="4628" width="14" style="115" customWidth="1"/>
    <col min="4629" max="4864" width="9.140625" style="115"/>
    <col min="4865" max="4865" width="47.7109375" style="115" customWidth="1"/>
    <col min="4866" max="4866" width="19.28515625" style="115" customWidth="1"/>
    <col min="4867" max="4867" width="19.7109375" style="115" customWidth="1"/>
    <col min="4868" max="4868" width="16.42578125" style="115" customWidth="1"/>
    <col min="4869" max="4869" width="17.140625" style="115" customWidth="1"/>
    <col min="4870" max="4870" width="18" style="115" customWidth="1"/>
    <col min="4871" max="4871" width="10.7109375" style="115" customWidth="1"/>
    <col min="4872" max="4872" width="10.28515625" style="115" customWidth="1"/>
    <col min="4873" max="4873" width="14.5703125" style="115" customWidth="1"/>
    <col min="4874" max="4874" width="15.5703125" style="115" customWidth="1"/>
    <col min="4875" max="4875" width="16.42578125" style="115" customWidth="1"/>
    <col min="4876" max="4876" width="15" style="115" customWidth="1"/>
    <col min="4877" max="4877" width="15.7109375" style="115" customWidth="1"/>
    <col min="4878" max="4878" width="16.140625" style="115" customWidth="1"/>
    <col min="4879" max="4879" width="8.85546875" style="115" customWidth="1"/>
    <col min="4880" max="4880" width="9.85546875" style="115" customWidth="1"/>
    <col min="4881" max="4881" width="14.42578125" style="115" customWidth="1"/>
    <col min="4882" max="4882" width="10.5703125" style="115" customWidth="1"/>
    <col min="4883" max="4883" width="10.42578125" style="115" customWidth="1"/>
    <col min="4884" max="4884" width="14" style="115" customWidth="1"/>
    <col min="4885" max="5120" width="9.140625" style="115"/>
    <col min="5121" max="5121" width="47.7109375" style="115" customWidth="1"/>
    <col min="5122" max="5122" width="19.28515625" style="115" customWidth="1"/>
    <col min="5123" max="5123" width="19.7109375" style="115" customWidth="1"/>
    <col min="5124" max="5124" width="16.42578125" style="115" customWidth="1"/>
    <col min="5125" max="5125" width="17.140625" style="115" customWidth="1"/>
    <col min="5126" max="5126" width="18" style="115" customWidth="1"/>
    <col min="5127" max="5127" width="10.7109375" style="115" customWidth="1"/>
    <col min="5128" max="5128" width="10.28515625" style="115" customWidth="1"/>
    <col min="5129" max="5129" width="14.5703125" style="115" customWidth="1"/>
    <col min="5130" max="5130" width="15.5703125" style="115" customWidth="1"/>
    <col min="5131" max="5131" width="16.42578125" style="115" customWidth="1"/>
    <col min="5132" max="5132" width="15" style="115" customWidth="1"/>
    <col min="5133" max="5133" width="15.7109375" style="115" customWidth="1"/>
    <col min="5134" max="5134" width="16.140625" style="115" customWidth="1"/>
    <col min="5135" max="5135" width="8.85546875" style="115" customWidth="1"/>
    <col min="5136" max="5136" width="9.85546875" style="115" customWidth="1"/>
    <col min="5137" max="5137" width="14.42578125" style="115" customWidth="1"/>
    <col min="5138" max="5138" width="10.5703125" style="115" customWidth="1"/>
    <col min="5139" max="5139" width="10.42578125" style="115" customWidth="1"/>
    <col min="5140" max="5140" width="14" style="115" customWidth="1"/>
    <col min="5141" max="5376" width="9.140625" style="115"/>
    <col min="5377" max="5377" width="47.7109375" style="115" customWidth="1"/>
    <col min="5378" max="5378" width="19.28515625" style="115" customWidth="1"/>
    <col min="5379" max="5379" width="19.7109375" style="115" customWidth="1"/>
    <col min="5380" max="5380" width="16.42578125" style="115" customWidth="1"/>
    <col min="5381" max="5381" width="17.140625" style="115" customWidth="1"/>
    <col min="5382" max="5382" width="18" style="115" customWidth="1"/>
    <col min="5383" max="5383" width="10.7109375" style="115" customWidth="1"/>
    <col min="5384" max="5384" width="10.28515625" style="115" customWidth="1"/>
    <col min="5385" max="5385" width="14.5703125" style="115" customWidth="1"/>
    <col min="5386" max="5386" width="15.5703125" style="115" customWidth="1"/>
    <col min="5387" max="5387" width="16.42578125" style="115" customWidth="1"/>
    <col min="5388" max="5388" width="15" style="115" customWidth="1"/>
    <col min="5389" max="5389" width="15.7109375" style="115" customWidth="1"/>
    <col min="5390" max="5390" width="16.140625" style="115" customWidth="1"/>
    <col min="5391" max="5391" width="8.85546875" style="115" customWidth="1"/>
    <col min="5392" max="5392" width="9.85546875" style="115" customWidth="1"/>
    <col min="5393" max="5393" width="14.42578125" style="115" customWidth="1"/>
    <col min="5394" max="5394" width="10.5703125" style="115" customWidth="1"/>
    <col min="5395" max="5395" width="10.42578125" style="115" customWidth="1"/>
    <col min="5396" max="5396" width="14" style="115" customWidth="1"/>
    <col min="5397" max="5632" width="9.140625" style="115"/>
    <col min="5633" max="5633" width="47.7109375" style="115" customWidth="1"/>
    <col min="5634" max="5634" width="19.28515625" style="115" customWidth="1"/>
    <col min="5635" max="5635" width="19.7109375" style="115" customWidth="1"/>
    <col min="5636" max="5636" width="16.42578125" style="115" customWidth="1"/>
    <col min="5637" max="5637" width="17.140625" style="115" customWidth="1"/>
    <col min="5638" max="5638" width="18" style="115" customWidth="1"/>
    <col min="5639" max="5639" width="10.7109375" style="115" customWidth="1"/>
    <col min="5640" max="5640" width="10.28515625" style="115" customWidth="1"/>
    <col min="5641" max="5641" width="14.5703125" style="115" customWidth="1"/>
    <col min="5642" max="5642" width="15.5703125" style="115" customWidth="1"/>
    <col min="5643" max="5643" width="16.42578125" style="115" customWidth="1"/>
    <col min="5644" max="5644" width="15" style="115" customWidth="1"/>
    <col min="5645" max="5645" width="15.7109375" style="115" customWidth="1"/>
    <col min="5646" max="5646" width="16.140625" style="115" customWidth="1"/>
    <col min="5647" max="5647" width="8.85546875" style="115" customWidth="1"/>
    <col min="5648" max="5648" width="9.85546875" style="115" customWidth="1"/>
    <col min="5649" max="5649" width="14.42578125" style="115" customWidth="1"/>
    <col min="5650" max="5650" width="10.5703125" style="115" customWidth="1"/>
    <col min="5651" max="5651" width="10.42578125" style="115" customWidth="1"/>
    <col min="5652" max="5652" width="14" style="115" customWidth="1"/>
    <col min="5653" max="5888" width="9.140625" style="115"/>
    <col min="5889" max="5889" width="47.7109375" style="115" customWidth="1"/>
    <col min="5890" max="5890" width="19.28515625" style="115" customWidth="1"/>
    <col min="5891" max="5891" width="19.7109375" style="115" customWidth="1"/>
    <col min="5892" max="5892" width="16.42578125" style="115" customWidth="1"/>
    <col min="5893" max="5893" width="17.140625" style="115" customWidth="1"/>
    <col min="5894" max="5894" width="18" style="115" customWidth="1"/>
    <col min="5895" max="5895" width="10.7109375" style="115" customWidth="1"/>
    <col min="5896" max="5896" width="10.28515625" style="115" customWidth="1"/>
    <col min="5897" max="5897" width="14.5703125" style="115" customWidth="1"/>
    <col min="5898" max="5898" width="15.5703125" style="115" customWidth="1"/>
    <col min="5899" max="5899" width="16.42578125" style="115" customWidth="1"/>
    <col min="5900" max="5900" width="15" style="115" customWidth="1"/>
    <col min="5901" max="5901" width="15.7109375" style="115" customWidth="1"/>
    <col min="5902" max="5902" width="16.140625" style="115" customWidth="1"/>
    <col min="5903" max="5903" width="8.85546875" style="115" customWidth="1"/>
    <col min="5904" max="5904" width="9.85546875" style="115" customWidth="1"/>
    <col min="5905" max="5905" width="14.42578125" style="115" customWidth="1"/>
    <col min="5906" max="5906" width="10.5703125" style="115" customWidth="1"/>
    <col min="5907" max="5907" width="10.42578125" style="115" customWidth="1"/>
    <col min="5908" max="5908" width="14" style="115" customWidth="1"/>
    <col min="5909" max="6144" width="9.140625" style="115"/>
    <col min="6145" max="6145" width="47.7109375" style="115" customWidth="1"/>
    <col min="6146" max="6146" width="19.28515625" style="115" customWidth="1"/>
    <col min="6147" max="6147" width="19.7109375" style="115" customWidth="1"/>
    <col min="6148" max="6148" width="16.42578125" style="115" customWidth="1"/>
    <col min="6149" max="6149" width="17.140625" style="115" customWidth="1"/>
    <col min="6150" max="6150" width="18" style="115" customWidth="1"/>
    <col min="6151" max="6151" width="10.7109375" style="115" customWidth="1"/>
    <col min="6152" max="6152" width="10.28515625" style="115" customWidth="1"/>
    <col min="6153" max="6153" width="14.5703125" style="115" customWidth="1"/>
    <col min="6154" max="6154" width="15.5703125" style="115" customWidth="1"/>
    <col min="6155" max="6155" width="16.42578125" style="115" customWidth="1"/>
    <col min="6156" max="6156" width="15" style="115" customWidth="1"/>
    <col min="6157" max="6157" width="15.7109375" style="115" customWidth="1"/>
    <col min="6158" max="6158" width="16.140625" style="115" customWidth="1"/>
    <col min="6159" max="6159" width="8.85546875" style="115" customWidth="1"/>
    <col min="6160" max="6160" width="9.85546875" style="115" customWidth="1"/>
    <col min="6161" max="6161" width="14.42578125" style="115" customWidth="1"/>
    <col min="6162" max="6162" width="10.5703125" style="115" customWidth="1"/>
    <col min="6163" max="6163" width="10.42578125" style="115" customWidth="1"/>
    <col min="6164" max="6164" width="14" style="115" customWidth="1"/>
    <col min="6165" max="6400" width="9.140625" style="115"/>
    <col min="6401" max="6401" width="47.7109375" style="115" customWidth="1"/>
    <col min="6402" max="6402" width="19.28515625" style="115" customWidth="1"/>
    <col min="6403" max="6403" width="19.7109375" style="115" customWidth="1"/>
    <col min="6404" max="6404" width="16.42578125" style="115" customWidth="1"/>
    <col min="6405" max="6405" width="17.140625" style="115" customWidth="1"/>
    <col min="6406" max="6406" width="18" style="115" customWidth="1"/>
    <col min="6407" max="6407" width="10.7109375" style="115" customWidth="1"/>
    <col min="6408" max="6408" width="10.28515625" style="115" customWidth="1"/>
    <col min="6409" max="6409" width="14.5703125" style="115" customWidth="1"/>
    <col min="6410" max="6410" width="15.5703125" style="115" customWidth="1"/>
    <col min="6411" max="6411" width="16.42578125" style="115" customWidth="1"/>
    <col min="6412" max="6412" width="15" style="115" customWidth="1"/>
    <col min="6413" max="6413" width="15.7109375" style="115" customWidth="1"/>
    <col min="6414" max="6414" width="16.140625" style="115" customWidth="1"/>
    <col min="6415" max="6415" width="8.85546875" style="115" customWidth="1"/>
    <col min="6416" max="6416" width="9.85546875" style="115" customWidth="1"/>
    <col min="6417" max="6417" width="14.42578125" style="115" customWidth="1"/>
    <col min="6418" max="6418" width="10.5703125" style="115" customWidth="1"/>
    <col min="6419" max="6419" width="10.42578125" style="115" customWidth="1"/>
    <col min="6420" max="6420" width="14" style="115" customWidth="1"/>
    <col min="6421" max="6656" width="9.140625" style="115"/>
    <col min="6657" max="6657" width="47.7109375" style="115" customWidth="1"/>
    <col min="6658" max="6658" width="19.28515625" style="115" customWidth="1"/>
    <col min="6659" max="6659" width="19.7109375" style="115" customWidth="1"/>
    <col min="6660" max="6660" width="16.42578125" style="115" customWidth="1"/>
    <col min="6661" max="6661" width="17.140625" style="115" customWidth="1"/>
    <col min="6662" max="6662" width="18" style="115" customWidth="1"/>
    <col min="6663" max="6663" width="10.7109375" style="115" customWidth="1"/>
    <col min="6664" max="6664" width="10.28515625" style="115" customWidth="1"/>
    <col min="6665" max="6665" width="14.5703125" style="115" customWidth="1"/>
    <col min="6666" max="6666" width="15.5703125" style="115" customWidth="1"/>
    <col min="6667" max="6667" width="16.42578125" style="115" customWidth="1"/>
    <col min="6668" max="6668" width="15" style="115" customWidth="1"/>
    <col min="6669" max="6669" width="15.7109375" style="115" customWidth="1"/>
    <col min="6670" max="6670" width="16.140625" style="115" customWidth="1"/>
    <col min="6671" max="6671" width="8.85546875" style="115" customWidth="1"/>
    <col min="6672" max="6672" width="9.85546875" style="115" customWidth="1"/>
    <col min="6673" max="6673" width="14.42578125" style="115" customWidth="1"/>
    <col min="6674" max="6674" width="10.5703125" style="115" customWidth="1"/>
    <col min="6675" max="6675" width="10.42578125" style="115" customWidth="1"/>
    <col min="6676" max="6676" width="14" style="115" customWidth="1"/>
    <col min="6677" max="6912" width="9.140625" style="115"/>
    <col min="6913" max="6913" width="47.7109375" style="115" customWidth="1"/>
    <col min="6914" max="6914" width="19.28515625" style="115" customWidth="1"/>
    <col min="6915" max="6915" width="19.7109375" style="115" customWidth="1"/>
    <col min="6916" max="6916" width="16.42578125" style="115" customWidth="1"/>
    <col min="6917" max="6917" width="17.140625" style="115" customWidth="1"/>
    <col min="6918" max="6918" width="18" style="115" customWidth="1"/>
    <col min="6919" max="6919" width="10.7109375" style="115" customWidth="1"/>
    <col min="6920" max="6920" width="10.28515625" style="115" customWidth="1"/>
    <col min="6921" max="6921" width="14.5703125" style="115" customWidth="1"/>
    <col min="6922" max="6922" width="15.5703125" style="115" customWidth="1"/>
    <col min="6923" max="6923" width="16.42578125" style="115" customWidth="1"/>
    <col min="6924" max="6924" width="15" style="115" customWidth="1"/>
    <col min="6925" max="6925" width="15.7109375" style="115" customWidth="1"/>
    <col min="6926" max="6926" width="16.140625" style="115" customWidth="1"/>
    <col min="6927" max="6927" width="8.85546875" style="115" customWidth="1"/>
    <col min="6928" max="6928" width="9.85546875" style="115" customWidth="1"/>
    <col min="6929" max="6929" width="14.42578125" style="115" customWidth="1"/>
    <col min="6930" max="6930" width="10.5703125" style="115" customWidth="1"/>
    <col min="6931" max="6931" width="10.42578125" style="115" customWidth="1"/>
    <col min="6932" max="6932" width="14" style="115" customWidth="1"/>
    <col min="6933" max="7168" width="9.140625" style="115"/>
    <col min="7169" max="7169" width="47.7109375" style="115" customWidth="1"/>
    <col min="7170" max="7170" width="19.28515625" style="115" customWidth="1"/>
    <col min="7171" max="7171" width="19.7109375" style="115" customWidth="1"/>
    <col min="7172" max="7172" width="16.42578125" style="115" customWidth="1"/>
    <col min="7173" max="7173" width="17.140625" style="115" customWidth="1"/>
    <col min="7174" max="7174" width="18" style="115" customWidth="1"/>
    <col min="7175" max="7175" width="10.7109375" style="115" customWidth="1"/>
    <col min="7176" max="7176" width="10.28515625" style="115" customWidth="1"/>
    <col min="7177" max="7177" width="14.5703125" style="115" customWidth="1"/>
    <col min="7178" max="7178" width="15.5703125" style="115" customWidth="1"/>
    <col min="7179" max="7179" width="16.42578125" style="115" customWidth="1"/>
    <col min="7180" max="7180" width="15" style="115" customWidth="1"/>
    <col min="7181" max="7181" width="15.7109375" style="115" customWidth="1"/>
    <col min="7182" max="7182" width="16.140625" style="115" customWidth="1"/>
    <col min="7183" max="7183" width="8.85546875" style="115" customWidth="1"/>
    <col min="7184" max="7184" width="9.85546875" style="115" customWidth="1"/>
    <col min="7185" max="7185" width="14.42578125" style="115" customWidth="1"/>
    <col min="7186" max="7186" width="10.5703125" style="115" customWidth="1"/>
    <col min="7187" max="7187" width="10.42578125" style="115" customWidth="1"/>
    <col min="7188" max="7188" width="14" style="115" customWidth="1"/>
    <col min="7189" max="7424" width="9.140625" style="115"/>
    <col min="7425" max="7425" width="47.7109375" style="115" customWidth="1"/>
    <col min="7426" max="7426" width="19.28515625" style="115" customWidth="1"/>
    <col min="7427" max="7427" width="19.7109375" style="115" customWidth="1"/>
    <col min="7428" max="7428" width="16.42578125" style="115" customWidth="1"/>
    <col min="7429" max="7429" width="17.140625" style="115" customWidth="1"/>
    <col min="7430" max="7430" width="18" style="115" customWidth="1"/>
    <col min="7431" max="7431" width="10.7109375" style="115" customWidth="1"/>
    <col min="7432" max="7432" width="10.28515625" style="115" customWidth="1"/>
    <col min="7433" max="7433" width="14.5703125" style="115" customWidth="1"/>
    <col min="7434" max="7434" width="15.5703125" style="115" customWidth="1"/>
    <col min="7435" max="7435" width="16.42578125" style="115" customWidth="1"/>
    <col min="7436" max="7436" width="15" style="115" customWidth="1"/>
    <col min="7437" max="7437" width="15.7109375" style="115" customWidth="1"/>
    <col min="7438" max="7438" width="16.140625" style="115" customWidth="1"/>
    <col min="7439" max="7439" width="8.85546875" style="115" customWidth="1"/>
    <col min="7440" max="7440" width="9.85546875" style="115" customWidth="1"/>
    <col min="7441" max="7441" width="14.42578125" style="115" customWidth="1"/>
    <col min="7442" max="7442" width="10.5703125" style="115" customWidth="1"/>
    <col min="7443" max="7443" width="10.42578125" style="115" customWidth="1"/>
    <col min="7444" max="7444" width="14" style="115" customWidth="1"/>
    <col min="7445" max="7680" width="9.140625" style="115"/>
    <col min="7681" max="7681" width="47.7109375" style="115" customWidth="1"/>
    <col min="7682" max="7682" width="19.28515625" style="115" customWidth="1"/>
    <col min="7683" max="7683" width="19.7109375" style="115" customWidth="1"/>
    <col min="7684" max="7684" width="16.42578125" style="115" customWidth="1"/>
    <col min="7685" max="7685" width="17.140625" style="115" customWidth="1"/>
    <col min="7686" max="7686" width="18" style="115" customWidth="1"/>
    <col min="7687" max="7687" width="10.7109375" style="115" customWidth="1"/>
    <col min="7688" max="7688" width="10.28515625" style="115" customWidth="1"/>
    <col min="7689" max="7689" width="14.5703125" style="115" customWidth="1"/>
    <col min="7690" max="7690" width="15.5703125" style="115" customWidth="1"/>
    <col min="7691" max="7691" width="16.42578125" style="115" customWidth="1"/>
    <col min="7692" max="7692" width="15" style="115" customWidth="1"/>
    <col min="7693" max="7693" width="15.7109375" style="115" customWidth="1"/>
    <col min="7694" max="7694" width="16.140625" style="115" customWidth="1"/>
    <col min="7695" max="7695" width="8.85546875" style="115" customWidth="1"/>
    <col min="7696" max="7696" width="9.85546875" style="115" customWidth="1"/>
    <col min="7697" max="7697" width="14.42578125" style="115" customWidth="1"/>
    <col min="7698" max="7698" width="10.5703125" style="115" customWidth="1"/>
    <col min="7699" max="7699" width="10.42578125" style="115" customWidth="1"/>
    <col min="7700" max="7700" width="14" style="115" customWidth="1"/>
    <col min="7701" max="7936" width="9.140625" style="115"/>
    <col min="7937" max="7937" width="47.7109375" style="115" customWidth="1"/>
    <col min="7938" max="7938" width="19.28515625" style="115" customWidth="1"/>
    <col min="7939" max="7939" width="19.7109375" style="115" customWidth="1"/>
    <col min="7940" max="7940" width="16.42578125" style="115" customWidth="1"/>
    <col min="7941" max="7941" width="17.140625" style="115" customWidth="1"/>
    <col min="7942" max="7942" width="18" style="115" customWidth="1"/>
    <col min="7943" max="7943" width="10.7109375" style="115" customWidth="1"/>
    <col min="7944" max="7944" width="10.28515625" style="115" customWidth="1"/>
    <col min="7945" max="7945" width="14.5703125" style="115" customWidth="1"/>
    <col min="7946" max="7946" width="15.5703125" style="115" customWidth="1"/>
    <col min="7947" max="7947" width="16.42578125" style="115" customWidth="1"/>
    <col min="7948" max="7948" width="15" style="115" customWidth="1"/>
    <col min="7949" max="7949" width="15.7109375" style="115" customWidth="1"/>
    <col min="7950" max="7950" width="16.140625" style="115" customWidth="1"/>
    <col min="7951" max="7951" width="8.85546875" style="115" customWidth="1"/>
    <col min="7952" max="7952" width="9.85546875" style="115" customWidth="1"/>
    <col min="7953" max="7953" width="14.42578125" style="115" customWidth="1"/>
    <col min="7954" max="7954" width="10.5703125" style="115" customWidth="1"/>
    <col min="7955" max="7955" width="10.42578125" style="115" customWidth="1"/>
    <col min="7956" max="7956" width="14" style="115" customWidth="1"/>
    <col min="7957" max="8192" width="9.140625" style="115"/>
    <col min="8193" max="8193" width="47.7109375" style="115" customWidth="1"/>
    <col min="8194" max="8194" width="19.28515625" style="115" customWidth="1"/>
    <col min="8195" max="8195" width="19.7109375" style="115" customWidth="1"/>
    <col min="8196" max="8196" width="16.42578125" style="115" customWidth="1"/>
    <col min="8197" max="8197" width="17.140625" style="115" customWidth="1"/>
    <col min="8198" max="8198" width="18" style="115" customWidth="1"/>
    <col min="8199" max="8199" width="10.7109375" style="115" customWidth="1"/>
    <col min="8200" max="8200" width="10.28515625" style="115" customWidth="1"/>
    <col min="8201" max="8201" width="14.5703125" style="115" customWidth="1"/>
    <col min="8202" max="8202" width="15.5703125" style="115" customWidth="1"/>
    <col min="8203" max="8203" width="16.42578125" style="115" customWidth="1"/>
    <col min="8204" max="8204" width="15" style="115" customWidth="1"/>
    <col min="8205" max="8205" width="15.7109375" style="115" customWidth="1"/>
    <col min="8206" max="8206" width="16.140625" style="115" customWidth="1"/>
    <col min="8207" max="8207" width="8.85546875" style="115" customWidth="1"/>
    <col min="8208" max="8208" width="9.85546875" style="115" customWidth="1"/>
    <col min="8209" max="8209" width="14.42578125" style="115" customWidth="1"/>
    <col min="8210" max="8210" width="10.5703125" style="115" customWidth="1"/>
    <col min="8211" max="8211" width="10.42578125" style="115" customWidth="1"/>
    <col min="8212" max="8212" width="14" style="115" customWidth="1"/>
    <col min="8213" max="8448" width="9.140625" style="115"/>
    <col min="8449" max="8449" width="47.7109375" style="115" customWidth="1"/>
    <col min="8450" max="8450" width="19.28515625" style="115" customWidth="1"/>
    <col min="8451" max="8451" width="19.7109375" style="115" customWidth="1"/>
    <col min="8452" max="8452" width="16.42578125" style="115" customWidth="1"/>
    <col min="8453" max="8453" width="17.140625" style="115" customWidth="1"/>
    <col min="8454" max="8454" width="18" style="115" customWidth="1"/>
    <col min="8455" max="8455" width="10.7109375" style="115" customWidth="1"/>
    <col min="8456" max="8456" width="10.28515625" style="115" customWidth="1"/>
    <col min="8457" max="8457" width="14.5703125" style="115" customWidth="1"/>
    <col min="8458" max="8458" width="15.5703125" style="115" customWidth="1"/>
    <col min="8459" max="8459" width="16.42578125" style="115" customWidth="1"/>
    <col min="8460" max="8460" width="15" style="115" customWidth="1"/>
    <col min="8461" max="8461" width="15.7109375" style="115" customWidth="1"/>
    <col min="8462" max="8462" width="16.140625" style="115" customWidth="1"/>
    <col min="8463" max="8463" width="8.85546875" style="115" customWidth="1"/>
    <col min="8464" max="8464" width="9.85546875" style="115" customWidth="1"/>
    <col min="8465" max="8465" width="14.42578125" style="115" customWidth="1"/>
    <col min="8466" max="8466" width="10.5703125" style="115" customWidth="1"/>
    <col min="8467" max="8467" width="10.42578125" style="115" customWidth="1"/>
    <col min="8468" max="8468" width="14" style="115" customWidth="1"/>
    <col min="8469" max="8704" width="9.140625" style="115"/>
    <col min="8705" max="8705" width="47.7109375" style="115" customWidth="1"/>
    <col min="8706" max="8706" width="19.28515625" style="115" customWidth="1"/>
    <col min="8707" max="8707" width="19.7109375" style="115" customWidth="1"/>
    <col min="8708" max="8708" width="16.42578125" style="115" customWidth="1"/>
    <col min="8709" max="8709" width="17.140625" style="115" customWidth="1"/>
    <col min="8710" max="8710" width="18" style="115" customWidth="1"/>
    <col min="8711" max="8711" width="10.7109375" style="115" customWidth="1"/>
    <col min="8712" max="8712" width="10.28515625" style="115" customWidth="1"/>
    <col min="8713" max="8713" width="14.5703125" style="115" customWidth="1"/>
    <col min="8714" max="8714" width="15.5703125" style="115" customWidth="1"/>
    <col min="8715" max="8715" width="16.42578125" style="115" customWidth="1"/>
    <col min="8716" max="8716" width="15" style="115" customWidth="1"/>
    <col min="8717" max="8717" width="15.7109375" style="115" customWidth="1"/>
    <col min="8718" max="8718" width="16.140625" style="115" customWidth="1"/>
    <col min="8719" max="8719" width="8.85546875" style="115" customWidth="1"/>
    <col min="8720" max="8720" width="9.85546875" style="115" customWidth="1"/>
    <col min="8721" max="8721" width="14.42578125" style="115" customWidth="1"/>
    <col min="8722" max="8722" width="10.5703125" style="115" customWidth="1"/>
    <col min="8723" max="8723" width="10.42578125" style="115" customWidth="1"/>
    <col min="8724" max="8724" width="14" style="115" customWidth="1"/>
    <col min="8725" max="8960" width="9.140625" style="115"/>
    <col min="8961" max="8961" width="47.7109375" style="115" customWidth="1"/>
    <col min="8962" max="8962" width="19.28515625" style="115" customWidth="1"/>
    <col min="8963" max="8963" width="19.7109375" style="115" customWidth="1"/>
    <col min="8964" max="8964" width="16.42578125" style="115" customWidth="1"/>
    <col min="8965" max="8965" width="17.140625" style="115" customWidth="1"/>
    <col min="8966" max="8966" width="18" style="115" customWidth="1"/>
    <col min="8967" max="8967" width="10.7109375" style="115" customWidth="1"/>
    <col min="8968" max="8968" width="10.28515625" style="115" customWidth="1"/>
    <col min="8969" max="8969" width="14.5703125" style="115" customWidth="1"/>
    <col min="8970" max="8970" width="15.5703125" style="115" customWidth="1"/>
    <col min="8971" max="8971" width="16.42578125" style="115" customWidth="1"/>
    <col min="8972" max="8972" width="15" style="115" customWidth="1"/>
    <col min="8973" max="8973" width="15.7109375" style="115" customWidth="1"/>
    <col min="8974" max="8974" width="16.140625" style="115" customWidth="1"/>
    <col min="8975" max="8975" width="8.85546875" style="115" customWidth="1"/>
    <col min="8976" max="8976" width="9.85546875" style="115" customWidth="1"/>
    <col min="8977" max="8977" width="14.42578125" style="115" customWidth="1"/>
    <col min="8978" max="8978" width="10.5703125" style="115" customWidth="1"/>
    <col min="8979" max="8979" width="10.42578125" style="115" customWidth="1"/>
    <col min="8980" max="8980" width="14" style="115" customWidth="1"/>
    <col min="8981" max="9216" width="9.140625" style="115"/>
    <col min="9217" max="9217" width="47.7109375" style="115" customWidth="1"/>
    <col min="9218" max="9218" width="19.28515625" style="115" customWidth="1"/>
    <col min="9219" max="9219" width="19.7109375" style="115" customWidth="1"/>
    <col min="9220" max="9220" width="16.42578125" style="115" customWidth="1"/>
    <col min="9221" max="9221" width="17.140625" style="115" customWidth="1"/>
    <col min="9222" max="9222" width="18" style="115" customWidth="1"/>
    <col min="9223" max="9223" width="10.7109375" style="115" customWidth="1"/>
    <col min="9224" max="9224" width="10.28515625" style="115" customWidth="1"/>
    <col min="9225" max="9225" width="14.5703125" style="115" customWidth="1"/>
    <col min="9226" max="9226" width="15.5703125" style="115" customWidth="1"/>
    <col min="9227" max="9227" width="16.42578125" style="115" customWidth="1"/>
    <col min="9228" max="9228" width="15" style="115" customWidth="1"/>
    <col min="9229" max="9229" width="15.7109375" style="115" customWidth="1"/>
    <col min="9230" max="9230" width="16.140625" style="115" customWidth="1"/>
    <col min="9231" max="9231" width="8.85546875" style="115" customWidth="1"/>
    <col min="9232" max="9232" width="9.85546875" style="115" customWidth="1"/>
    <col min="9233" max="9233" width="14.42578125" style="115" customWidth="1"/>
    <col min="9234" max="9234" width="10.5703125" style="115" customWidth="1"/>
    <col min="9235" max="9235" width="10.42578125" style="115" customWidth="1"/>
    <col min="9236" max="9236" width="14" style="115" customWidth="1"/>
    <col min="9237" max="9472" width="9.140625" style="115"/>
    <col min="9473" max="9473" width="47.7109375" style="115" customWidth="1"/>
    <col min="9474" max="9474" width="19.28515625" style="115" customWidth="1"/>
    <col min="9475" max="9475" width="19.7109375" style="115" customWidth="1"/>
    <col min="9476" max="9476" width="16.42578125" style="115" customWidth="1"/>
    <col min="9477" max="9477" width="17.140625" style="115" customWidth="1"/>
    <col min="9478" max="9478" width="18" style="115" customWidth="1"/>
    <col min="9479" max="9479" width="10.7109375" style="115" customWidth="1"/>
    <col min="9480" max="9480" width="10.28515625" style="115" customWidth="1"/>
    <col min="9481" max="9481" width="14.5703125" style="115" customWidth="1"/>
    <col min="9482" max="9482" width="15.5703125" style="115" customWidth="1"/>
    <col min="9483" max="9483" width="16.42578125" style="115" customWidth="1"/>
    <col min="9484" max="9484" width="15" style="115" customWidth="1"/>
    <col min="9485" max="9485" width="15.7109375" style="115" customWidth="1"/>
    <col min="9486" max="9486" width="16.140625" style="115" customWidth="1"/>
    <col min="9487" max="9487" width="8.85546875" style="115" customWidth="1"/>
    <col min="9488" max="9488" width="9.85546875" style="115" customWidth="1"/>
    <col min="9489" max="9489" width="14.42578125" style="115" customWidth="1"/>
    <col min="9490" max="9490" width="10.5703125" style="115" customWidth="1"/>
    <col min="9491" max="9491" width="10.42578125" style="115" customWidth="1"/>
    <col min="9492" max="9492" width="14" style="115" customWidth="1"/>
    <col min="9493" max="9728" width="9.140625" style="115"/>
    <col min="9729" max="9729" width="47.7109375" style="115" customWidth="1"/>
    <col min="9730" max="9730" width="19.28515625" style="115" customWidth="1"/>
    <col min="9731" max="9731" width="19.7109375" style="115" customWidth="1"/>
    <col min="9732" max="9732" width="16.42578125" style="115" customWidth="1"/>
    <col min="9733" max="9733" width="17.140625" style="115" customWidth="1"/>
    <col min="9734" max="9734" width="18" style="115" customWidth="1"/>
    <col min="9735" max="9735" width="10.7109375" style="115" customWidth="1"/>
    <col min="9736" max="9736" width="10.28515625" style="115" customWidth="1"/>
    <col min="9737" max="9737" width="14.5703125" style="115" customWidth="1"/>
    <col min="9738" max="9738" width="15.5703125" style="115" customWidth="1"/>
    <col min="9739" max="9739" width="16.42578125" style="115" customWidth="1"/>
    <col min="9740" max="9740" width="15" style="115" customWidth="1"/>
    <col min="9741" max="9741" width="15.7109375" style="115" customWidth="1"/>
    <col min="9742" max="9742" width="16.140625" style="115" customWidth="1"/>
    <col min="9743" max="9743" width="8.85546875" style="115" customWidth="1"/>
    <col min="9744" max="9744" width="9.85546875" style="115" customWidth="1"/>
    <col min="9745" max="9745" width="14.42578125" style="115" customWidth="1"/>
    <col min="9746" max="9746" width="10.5703125" style="115" customWidth="1"/>
    <col min="9747" max="9747" width="10.42578125" style="115" customWidth="1"/>
    <col min="9748" max="9748" width="14" style="115" customWidth="1"/>
    <col min="9749" max="9984" width="9.140625" style="115"/>
    <col min="9985" max="9985" width="47.7109375" style="115" customWidth="1"/>
    <col min="9986" max="9986" width="19.28515625" style="115" customWidth="1"/>
    <col min="9987" max="9987" width="19.7109375" style="115" customWidth="1"/>
    <col min="9988" max="9988" width="16.42578125" style="115" customWidth="1"/>
    <col min="9989" max="9989" width="17.140625" style="115" customWidth="1"/>
    <col min="9990" max="9990" width="18" style="115" customWidth="1"/>
    <col min="9991" max="9991" width="10.7109375" style="115" customWidth="1"/>
    <col min="9992" max="9992" width="10.28515625" style="115" customWidth="1"/>
    <col min="9993" max="9993" width="14.5703125" style="115" customWidth="1"/>
    <col min="9994" max="9994" width="15.5703125" style="115" customWidth="1"/>
    <col min="9995" max="9995" width="16.42578125" style="115" customWidth="1"/>
    <col min="9996" max="9996" width="15" style="115" customWidth="1"/>
    <col min="9997" max="9997" width="15.7109375" style="115" customWidth="1"/>
    <col min="9998" max="9998" width="16.140625" style="115" customWidth="1"/>
    <col min="9999" max="9999" width="8.85546875" style="115" customWidth="1"/>
    <col min="10000" max="10000" width="9.85546875" style="115" customWidth="1"/>
    <col min="10001" max="10001" width="14.42578125" style="115" customWidth="1"/>
    <col min="10002" max="10002" width="10.5703125" style="115" customWidth="1"/>
    <col min="10003" max="10003" width="10.42578125" style="115" customWidth="1"/>
    <col min="10004" max="10004" width="14" style="115" customWidth="1"/>
    <col min="10005" max="10240" width="9.140625" style="115"/>
    <col min="10241" max="10241" width="47.7109375" style="115" customWidth="1"/>
    <col min="10242" max="10242" width="19.28515625" style="115" customWidth="1"/>
    <col min="10243" max="10243" width="19.7109375" style="115" customWidth="1"/>
    <col min="10244" max="10244" width="16.42578125" style="115" customWidth="1"/>
    <col min="10245" max="10245" width="17.140625" style="115" customWidth="1"/>
    <col min="10246" max="10246" width="18" style="115" customWidth="1"/>
    <col min="10247" max="10247" width="10.7109375" style="115" customWidth="1"/>
    <col min="10248" max="10248" width="10.28515625" style="115" customWidth="1"/>
    <col min="10249" max="10249" width="14.5703125" style="115" customWidth="1"/>
    <col min="10250" max="10250" width="15.5703125" style="115" customWidth="1"/>
    <col min="10251" max="10251" width="16.42578125" style="115" customWidth="1"/>
    <col min="10252" max="10252" width="15" style="115" customWidth="1"/>
    <col min="10253" max="10253" width="15.7109375" style="115" customWidth="1"/>
    <col min="10254" max="10254" width="16.140625" style="115" customWidth="1"/>
    <col min="10255" max="10255" width="8.85546875" style="115" customWidth="1"/>
    <col min="10256" max="10256" width="9.85546875" style="115" customWidth="1"/>
    <col min="10257" max="10257" width="14.42578125" style="115" customWidth="1"/>
    <col min="10258" max="10258" width="10.5703125" style="115" customWidth="1"/>
    <col min="10259" max="10259" width="10.42578125" style="115" customWidth="1"/>
    <col min="10260" max="10260" width="14" style="115" customWidth="1"/>
    <col min="10261" max="10496" width="9.140625" style="115"/>
    <col min="10497" max="10497" width="47.7109375" style="115" customWidth="1"/>
    <col min="10498" max="10498" width="19.28515625" style="115" customWidth="1"/>
    <col min="10499" max="10499" width="19.7109375" style="115" customWidth="1"/>
    <col min="10500" max="10500" width="16.42578125" style="115" customWidth="1"/>
    <col min="10501" max="10501" width="17.140625" style="115" customWidth="1"/>
    <col min="10502" max="10502" width="18" style="115" customWidth="1"/>
    <col min="10503" max="10503" width="10.7109375" style="115" customWidth="1"/>
    <col min="10504" max="10504" width="10.28515625" style="115" customWidth="1"/>
    <col min="10505" max="10505" width="14.5703125" style="115" customWidth="1"/>
    <col min="10506" max="10506" width="15.5703125" style="115" customWidth="1"/>
    <col min="10507" max="10507" width="16.42578125" style="115" customWidth="1"/>
    <col min="10508" max="10508" width="15" style="115" customWidth="1"/>
    <col min="10509" max="10509" width="15.7109375" style="115" customWidth="1"/>
    <col min="10510" max="10510" width="16.140625" style="115" customWidth="1"/>
    <col min="10511" max="10511" width="8.85546875" style="115" customWidth="1"/>
    <col min="10512" max="10512" width="9.85546875" style="115" customWidth="1"/>
    <col min="10513" max="10513" width="14.42578125" style="115" customWidth="1"/>
    <col min="10514" max="10514" width="10.5703125" style="115" customWidth="1"/>
    <col min="10515" max="10515" width="10.42578125" style="115" customWidth="1"/>
    <col min="10516" max="10516" width="14" style="115" customWidth="1"/>
    <col min="10517" max="10752" width="9.140625" style="115"/>
    <col min="10753" max="10753" width="47.7109375" style="115" customWidth="1"/>
    <col min="10754" max="10754" width="19.28515625" style="115" customWidth="1"/>
    <col min="10755" max="10755" width="19.7109375" style="115" customWidth="1"/>
    <col min="10756" max="10756" width="16.42578125" style="115" customWidth="1"/>
    <col min="10757" max="10757" width="17.140625" style="115" customWidth="1"/>
    <col min="10758" max="10758" width="18" style="115" customWidth="1"/>
    <col min="10759" max="10759" width="10.7109375" style="115" customWidth="1"/>
    <col min="10760" max="10760" width="10.28515625" style="115" customWidth="1"/>
    <col min="10761" max="10761" width="14.5703125" style="115" customWidth="1"/>
    <col min="10762" max="10762" width="15.5703125" style="115" customWidth="1"/>
    <col min="10763" max="10763" width="16.42578125" style="115" customWidth="1"/>
    <col min="10764" max="10764" width="15" style="115" customWidth="1"/>
    <col min="10765" max="10765" width="15.7109375" style="115" customWidth="1"/>
    <col min="10766" max="10766" width="16.140625" style="115" customWidth="1"/>
    <col min="10767" max="10767" width="8.85546875" style="115" customWidth="1"/>
    <col min="10768" max="10768" width="9.85546875" style="115" customWidth="1"/>
    <col min="10769" max="10769" width="14.42578125" style="115" customWidth="1"/>
    <col min="10770" max="10770" width="10.5703125" style="115" customWidth="1"/>
    <col min="10771" max="10771" width="10.42578125" style="115" customWidth="1"/>
    <col min="10772" max="10772" width="14" style="115" customWidth="1"/>
    <col min="10773" max="11008" width="9.140625" style="115"/>
    <col min="11009" max="11009" width="47.7109375" style="115" customWidth="1"/>
    <col min="11010" max="11010" width="19.28515625" style="115" customWidth="1"/>
    <col min="11011" max="11011" width="19.7109375" style="115" customWidth="1"/>
    <col min="11012" max="11012" width="16.42578125" style="115" customWidth="1"/>
    <col min="11013" max="11013" width="17.140625" style="115" customWidth="1"/>
    <col min="11014" max="11014" width="18" style="115" customWidth="1"/>
    <col min="11015" max="11015" width="10.7109375" style="115" customWidth="1"/>
    <col min="11016" max="11016" width="10.28515625" style="115" customWidth="1"/>
    <col min="11017" max="11017" width="14.5703125" style="115" customWidth="1"/>
    <col min="11018" max="11018" width="15.5703125" style="115" customWidth="1"/>
    <col min="11019" max="11019" width="16.42578125" style="115" customWidth="1"/>
    <col min="11020" max="11020" width="15" style="115" customWidth="1"/>
    <col min="11021" max="11021" width="15.7109375" style="115" customWidth="1"/>
    <col min="11022" max="11022" width="16.140625" style="115" customWidth="1"/>
    <col min="11023" max="11023" width="8.85546875" style="115" customWidth="1"/>
    <col min="11024" max="11024" width="9.85546875" style="115" customWidth="1"/>
    <col min="11025" max="11025" width="14.42578125" style="115" customWidth="1"/>
    <col min="11026" max="11026" width="10.5703125" style="115" customWidth="1"/>
    <col min="11027" max="11027" width="10.42578125" style="115" customWidth="1"/>
    <col min="11028" max="11028" width="14" style="115" customWidth="1"/>
    <col min="11029" max="11264" width="9.140625" style="115"/>
    <col min="11265" max="11265" width="47.7109375" style="115" customWidth="1"/>
    <col min="11266" max="11266" width="19.28515625" style="115" customWidth="1"/>
    <col min="11267" max="11267" width="19.7109375" style="115" customWidth="1"/>
    <col min="11268" max="11268" width="16.42578125" style="115" customWidth="1"/>
    <col min="11269" max="11269" width="17.140625" style="115" customWidth="1"/>
    <col min="11270" max="11270" width="18" style="115" customWidth="1"/>
    <col min="11271" max="11271" width="10.7109375" style="115" customWidth="1"/>
    <col min="11272" max="11272" width="10.28515625" style="115" customWidth="1"/>
    <col min="11273" max="11273" width="14.5703125" style="115" customWidth="1"/>
    <col min="11274" max="11274" width="15.5703125" style="115" customWidth="1"/>
    <col min="11275" max="11275" width="16.42578125" style="115" customWidth="1"/>
    <col min="11276" max="11276" width="15" style="115" customWidth="1"/>
    <col min="11277" max="11277" width="15.7109375" style="115" customWidth="1"/>
    <col min="11278" max="11278" width="16.140625" style="115" customWidth="1"/>
    <col min="11279" max="11279" width="8.85546875" style="115" customWidth="1"/>
    <col min="11280" max="11280" width="9.85546875" style="115" customWidth="1"/>
    <col min="11281" max="11281" width="14.42578125" style="115" customWidth="1"/>
    <col min="11282" max="11282" width="10.5703125" style="115" customWidth="1"/>
    <col min="11283" max="11283" width="10.42578125" style="115" customWidth="1"/>
    <col min="11284" max="11284" width="14" style="115" customWidth="1"/>
    <col min="11285" max="11520" width="9.140625" style="115"/>
    <col min="11521" max="11521" width="47.7109375" style="115" customWidth="1"/>
    <col min="11522" max="11522" width="19.28515625" style="115" customWidth="1"/>
    <col min="11523" max="11523" width="19.7109375" style="115" customWidth="1"/>
    <col min="11524" max="11524" width="16.42578125" style="115" customWidth="1"/>
    <col min="11525" max="11525" width="17.140625" style="115" customWidth="1"/>
    <col min="11526" max="11526" width="18" style="115" customWidth="1"/>
    <col min="11527" max="11527" width="10.7109375" style="115" customWidth="1"/>
    <col min="11528" max="11528" width="10.28515625" style="115" customWidth="1"/>
    <col min="11529" max="11529" width="14.5703125" style="115" customWidth="1"/>
    <col min="11530" max="11530" width="15.5703125" style="115" customWidth="1"/>
    <col min="11531" max="11531" width="16.42578125" style="115" customWidth="1"/>
    <col min="11532" max="11532" width="15" style="115" customWidth="1"/>
    <col min="11533" max="11533" width="15.7109375" style="115" customWidth="1"/>
    <col min="11534" max="11534" width="16.140625" style="115" customWidth="1"/>
    <col min="11535" max="11535" width="8.85546875" style="115" customWidth="1"/>
    <col min="11536" max="11536" width="9.85546875" style="115" customWidth="1"/>
    <col min="11537" max="11537" width="14.42578125" style="115" customWidth="1"/>
    <col min="11538" max="11538" width="10.5703125" style="115" customWidth="1"/>
    <col min="11539" max="11539" width="10.42578125" style="115" customWidth="1"/>
    <col min="11540" max="11540" width="14" style="115" customWidth="1"/>
    <col min="11541" max="11776" width="9.140625" style="115"/>
    <col min="11777" max="11777" width="47.7109375" style="115" customWidth="1"/>
    <col min="11778" max="11778" width="19.28515625" style="115" customWidth="1"/>
    <col min="11779" max="11779" width="19.7109375" style="115" customWidth="1"/>
    <col min="11780" max="11780" width="16.42578125" style="115" customWidth="1"/>
    <col min="11781" max="11781" width="17.140625" style="115" customWidth="1"/>
    <col min="11782" max="11782" width="18" style="115" customWidth="1"/>
    <col min="11783" max="11783" width="10.7109375" style="115" customWidth="1"/>
    <col min="11784" max="11784" width="10.28515625" style="115" customWidth="1"/>
    <col min="11785" max="11785" width="14.5703125" style="115" customWidth="1"/>
    <col min="11786" max="11786" width="15.5703125" style="115" customWidth="1"/>
    <col min="11787" max="11787" width="16.42578125" style="115" customWidth="1"/>
    <col min="11788" max="11788" width="15" style="115" customWidth="1"/>
    <col min="11789" max="11789" width="15.7109375" style="115" customWidth="1"/>
    <col min="11790" max="11790" width="16.140625" style="115" customWidth="1"/>
    <col min="11791" max="11791" width="8.85546875" style="115" customWidth="1"/>
    <col min="11792" max="11792" width="9.85546875" style="115" customWidth="1"/>
    <col min="11793" max="11793" width="14.42578125" style="115" customWidth="1"/>
    <col min="11794" max="11794" width="10.5703125" style="115" customWidth="1"/>
    <col min="11795" max="11795" width="10.42578125" style="115" customWidth="1"/>
    <col min="11796" max="11796" width="14" style="115" customWidth="1"/>
    <col min="11797" max="12032" width="9.140625" style="115"/>
    <col min="12033" max="12033" width="47.7109375" style="115" customWidth="1"/>
    <col min="12034" max="12034" width="19.28515625" style="115" customWidth="1"/>
    <col min="12035" max="12035" width="19.7109375" style="115" customWidth="1"/>
    <col min="12036" max="12036" width="16.42578125" style="115" customWidth="1"/>
    <col min="12037" max="12037" width="17.140625" style="115" customWidth="1"/>
    <col min="12038" max="12038" width="18" style="115" customWidth="1"/>
    <col min="12039" max="12039" width="10.7109375" style="115" customWidth="1"/>
    <col min="12040" max="12040" width="10.28515625" style="115" customWidth="1"/>
    <col min="12041" max="12041" width="14.5703125" style="115" customWidth="1"/>
    <col min="12042" max="12042" width="15.5703125" style="115" customWidth="1"/>
    <col min="12043" max="12043" width="16.42578125" style="115" customWidth="1"/>
    <col min="12044" max="12044" width="15" style="115" customWidth="1"/>
    <col min="12045" max="12045" width="15.7109375" style="115" customWidth="1"/>
    <col min="12046" max="12046" width="16.140625" style="115" customWidth="1"/>
    <col min="12047" max="12047" width="8.85546875" style="115" customWidth="1"/>
    <col min="12048" max="12048" width="9.85546875" style="115" customWidth="1"/>
    <col min="12049" max="12049" width="14.42578125" style="115" customWidth="1"/>
    <col min="12050" max="12050" width="10.5703125" style="115" customWidth="1"/>
    <col min="12051" max="12051" width="10.42578125" style="115" customWidth="1"/>
    <col min="12052" max="12052" width="14" style="115" customWidth="1"/>
    <col min="12053" max="12288" width="9.140625" style="115"/>
    <col min="12289" max="12289" width="47.7109375" style="115" customWidth="1"/>
    <col min="12290" max="12290" width="19.28515625" style="115" customWidth="1"/>
    <col min="12291" max="12291" width="19.7109375" style="115" customWidth="1"/>
    <col min="12292" max="12292" width="16.42578125" style="115" customWidth="1"/>
    <col min="12293" max="12293" width="17.140625" style="115" customWidth="1"/>
    <col min="12294" max="12294" width="18" style="115" customWidth="1"/>
    <col min="12295" max="12295" width="10.7109375" style="115" customWidth="1"/>
    <col min="12296" max="12296" width="10.28515625" style="115" customWidth="1"/>
    <col min="12297" max="12297" width="14.5703125" style="115" customWidth="1"/>
    <col min="12298" max="12298" width="15.5703125" style="115" customWidth="1"/>
    <col min="12299" max="12299" width="16.42578125" style="115" customWidth="1"/>
    <col min="12300" max="12300" width="15" style="115" customWidth="1"/>
    <col min="12301" max="12301" width="15.7109375" style="115" customWidth="1"/>
    <col min="12302" max="12302" width="16.140625" style="115" customWidth="1"/>
    <col min="12303" max="12303" width="8.85546875" style="115" customWidth="1"/>
    <col min="12304" max="12304" width="9.85546875" style="115" customWidth="1"/>
    <col min="12305" max="12305" width="14.42578125" style="115" customWidth="1"/>
    <col min="12306" max="12306" width="10.5703125" style="115" customWidth="1"/>
    <col min="12307" max="12307" width="10.42578125" style="115" customWidth="1"/>
    <col min="12308" max="12308" width="14" style="115" customWidth="1"/>
    <col min="12309" max="12544" width="9.140625" style="115"/>
    <col min="12545" max="12545" width="47.7109375" style="115" customWidth="1"/>
    <col min="12546" max="12546" width="19.28515625" style="115" customWidth="1"/>
    <col min="12547" max="12547" width="19.7109375" style="115" customWidth="1"/>
    <col min="12548" max="12548" width="16.42578125" style="115" customWidth="1"/>
    <col min="12549" max="12549" width="17.140625" style="115" customWidth="1"/>
    <col min="12550" max="12550" width="18" style="115" customWidth="1"/>
    <col min="12551" max="12551" width="10.7109375" style="115" customWidth="1"/>
    <col min="12552" max="12552" width="10.28515625" style="115" customWidth="1"/>
    <col min="12553" max="12553" width="14.5703125" style="115" customWidth="1"/>
    <col min="12554" max="12554" width="15.5703125" style="115" customWidth="1"/>
    <col min="12555" max="12555" width="16.42578125" style="115" customWidth="1"/>
    <col min="12556" max="12556" width="15" style="115" customWidth="1"/>
    <col min="12557" max="12557" width="15.7109375" style="115" customWidth="1"/>
    <col min="12558" max="12558" width="16.140625" style="115" customWidth="1"/>
    <col min="12559" max="12559" width="8.85546875" style="115" customWidth="1"/>
    <col min="12560" max="12560" width="9.85546875" style="115" customWidth="1"/>
    <col min="12561" max="12561" width="14.42578125" style="115" customWidth="1"/>
    <col min="12562" max="12562" width="10.5703125" style="115" customWidth="1"/>
    <col min="12563" max="12563" width="10.42578125" style="115" customWidth="1"/>
    <col min="12564" max="12564" width="14" style="115" customWidth="1"/>
    <col min="12565" max="12800" width="9.140625" style="115"/>
    <col min="12801" max="12801" width="47.7109375" style="115" customWidth="1"/>
    <col min="12802" max="12802" width="19.28515625" style="115" customWidth="1"/>
    <col min="12803" max="12803" width="19.7109375" style="115" customWidth="1"/>
    <col min="12804" max="12804" width="16.42578125" style="115" customWidth="1"/>
    <col min="12805" max="12805" width="17.140625" style="115" customWidth="1"/>
    <col min="12806" max="12806" width="18" style="115" customWidth="1"/>
    <col min="12807" max="12807" width="10.7109375" style="115" customWidth="1"/>
    <col min="12808" max="12808" width="10.28515625" style="115" customWidth="1"/>
    <col min="12809" max="12809" width="14.5703125" style="115" customWidth="1"/>
    <col min="12810" max="12810" width="15.5703125" style="115" customWidth="1"/>
    <col min="12811" max="12811" width="16.42578125" style="115" customWidth="1"/>
    <col min="12812" max="12812" width="15" style="115" customWidth="1"/>
    <col min="12813" max="12813" width="15.7109375" style="115" customWidth="1"/>
    <col min="12814" max="12814" width="16.140625" style="115" customWidth="1"/>
    <col min="12815" max="12815" width="8.85546875" style="115" customWidth="1"/>
    <col min="12816" max="12816" width="9.85546875" style="115" customWidth="1"/>
    <col min="12817" max="12817" width="14.42578125" style="115" customWidth="1"/>
    <col min="12818" max="12818" width="10.5703125" style="115" customWidth="1"/>
    <col min="12819" max="12819" width="10.42578125" style="115" customWidth="1"/>
    <col min="12820" max="12820" width="14" style="115" customWidth="1"/>
    <col min="12821" max="13056" width="9.140625" style="115"/>
    <col min="13057" max="13057" width="47.7109375" style="115" customWidth="1"/>
    <col min="13058" max="13058" width="19.28515625" style="115" customWidth="1"/>
    <col min="13059" max="13059" width="19.7109375" style="115" customWidth="1"/>
    <col min="13060" max="13060" width="16.42578125" style="115" customWidth="1"/>
    <col min="13061" max="13061" width="17.140625" style="115" customWidth="1"/>
    <col min="13062" max="13062" width="18" style="115" customWidth="1"/>
    <col min="13063" max="13063" width="10.7109375" style="115" customWidth="1"/>
    <col min="13064" max="13064" width="10.28515625" style="115" customWidth="1"/>
    <col min="13065" max="13065" width="14.5703125" style="115" customWidth="1"/>
    <col min="13066" max="13066" width="15.5703125" style="115" customWidth="1"/>
    <col min="13067" max="13067" width="16.42578125" style="115" customWidth="1"/>
    <col min="13068" max="13068" width="15" style="115" customWidth="1"/>
    <col min="13069" max="13069" width="15.7109375" style="115" customWidth="1"/>
    <col min="13070" max="13070" width="16.140625" style="115" customWidth="1"/>
    <col min="13071" max="13071" width="8.85546875" style="115" customWidth="1"/>
    <col min="13072" max="13072" width="9.85546875" style="115" customWidth="1"/>
    <col min="13073" max="13073" width="14.42578125" style="115" customWidth="1"/>
    <col min="13074" max="13074" width="10.5703125" style="115" customWidth="1"/>
    <col min="13075" max="13075" width="10.42578125" style="115" customWidth="1"/>
    <col min="13076" max="13076" width="14" style="115" customWidth="1"/>
    <col min="13077" max="13312" width="9.140625" style="115"/>
    <col min="13313" max="13313" width="47.7109375" style="115" customWidth="1"/>
    <col min="13314" max="13314" width="19.28515625" style="115" customWidth="1"/>
    <col min="13315" max="13315" width="19.7109375" style="115" customWidth="1"/>
    <col min="13316" max="13316" width="16.42578125" style="115" customWidth="1"/>
    <col min="13317" max="13317" width="17.140625" style="115" customWidth="1"/>
    <col min="13318" max="13318" width="18" style="115" customWidth="1"/>
    <col min="13319" max="13319" width="10.7109375" style="115" customWidth="1"/>
    <col min="13320" max="13320" width="10.28515625" style="115" customWidth="1"/>
    <col min="13321" max="13321" width="14.5703125" style="115" customWidth="1"/>
    <col min="13322" max="13322" width="15.5703125" style="115" customWidth="1"/>
    <col min="13323" max="13323" width="16.42578125" style="115" customWidth="1"/>
    <col min="13324" max="13324" width="15" style="115" customWidth="1"/>
    <col min="13325" max="13325" width="15.7109375" style="115" customWidth="1"/>
    <col min="13326" max="13326" width="16.140625" style="115" customWidth="1"/>
    <col min="13327" max="13327" width="8.85546875" style="115" customWidth="1"/>
    <col min="13328" max="13328" width="9.85546875" style="115" customWidth="1"/>
    <col min="13329" max="13329" width="14.42578125" style="115" customWidth="1"/>
    <col min="13330" max="13330" width="10.5703125" style="115" customWidth="1"/>
    <col min="13331" max="13331" width="10.42578125" style="115" customWidth="1"/>
    <col min="13332" max="13332" width="14" style="115" customWidth="1"/>
    <col min="13333" max="13568" width="9.140625" style="115"/>
    <col min="13569" max="13569" width="47.7109375" style="115" customWidth="1"/>
    <col min="13570" max="13570" width="19.28515625" style="115" customWidth="1"/>
    <col min="13571" max="13571" width="19.7109375" style="115" customWidth="1"/>
    <col min="13572" max="13572" width="16.42578125" style="115" customWidth="1"/>
    <col min="13573" max="13573" width="17.140625" style="115" customWidth="1"/>
    <col min="13574" max="13574" width="18" style="115" customWidth="1"/>
    <col min="13575" max="13575" width="10.7109375" style="115" customWidth="1"/>
    <col min="13576" max="13576" width="10.28515625" style="115" customWidth="1"/>
    <col min="13577" max="13577" width="14.5703125" style="115" customWidth="1"/>
    <col min="13578" max="13578" width="15.5703125" style="115" customWidth="1"/>
    <col min="13579" max="13579" width="16.42578125" style="115" customWidth="1"/>
    <col min="13580" max="13580" width="15" style="115" customWidth="1"/>
    <col min="13581" max="13581" width="15.7109375" style="115" customWidth="1"/>
    <col min="13582" max="13582" width="16.140625" style="115" customWidth="1"/>
    <col min="13583" max="13583" width="8.85546875" style="115" customWidth="1"/>
    <col min="13584" max="13584" width="9.85546875" style="115" customWidth="1"/>
    <col min="13585" max="13585" width="14.42578125" style="115" customWidth="1"/>
    <col min="13586" max="13586" width="10.5703125" style="115" customWidth="1"/>
    <col min="13587" max="13587" width="10.42578125" style="115" customWidth="1"/>
    <col min="13588" max="13588" width="14" style="115" customWidth="1"/>
    <col min="13589" max="13824" width="9.140625" style="115"/>
    <col min="13825" max="13825" width="47.7109375" style="115" customWidth="1"/>
    <col min="13826" max="13826" width="19.28515625" style="115" customWidth="1"/>
    <col min="13827" max="13827" width="19.7109375" style="115" customWidth="1"/>
    <col min="13828" max="13828" width="16.42578125" style="115" customWidth="1"/>
    <col min="13829" max="13829" width="17.140625" style="115" customWidth="1"/>
    <col min="13830" max="13830" width="18" style="115" customWidth="1"/>
    <col min="13831" max="13831" width="10.7109375" style="115" customWidth="1"/>
    <col min="13832" max="13832" width="10.28515625" style="115" customWidth="1"/>
    <col min="13833" max="13833" width="14.5703125" style="115" customWidth="1"/>
    <col min="13834" max="13834" width="15.5703125" style="115" customWidth="1"/>
    <col min="13835" max="13835" width="16.42578125" style="115" customWidth="1"/>
    <col min="13836" max="13836" width="15" style="115" customWidth="1"/>
    <col min="13837" max="13837" width="15.7109375" style="115" customWidth="1"/>
    <col min="13838" max="13838" width="16.140625" style="115" customWidth="1"/>
    <col min="13839" max="13839" width="8.85546875" style="115" customWidth="1"/>
    <col min="13840" max="13840" width="9.85546875" style="115" customWidth="1"/>
    <col min="13841" max="13841" width="14.42578125" style="115" customWidth="1"/>
    <col min="13842" max="13842" width="10.5703125" style="115" customWidth="1"/>
    <col min="13843" max="13843" width="10.42578125" style="115" customWidth="1"/>
    <col min="13844" max="13844" width="14" style="115" customWidth="1"/>
    <col min="13845" max="14080" width="9.140625" style="115"/>
    <col min="14081" max="14081" width="47.7109375" style="115" customWidth="1"/>
    <col min="14082" max="14082" width="19.28515625" style="115" customWidth="1"/>
    <col min="14083" max="14083" width="19.7109375" style="115" customWidth="1"/>
    <col min="14084" max="14084" width="16.42578125" style="115" customWidth="1"/>
    <col min="14085" max="14085" width="17.140625" style="115" customWidth="1"/>
    <col min="14086" max="14086" width="18" style="115" customWidth="1"/>
    <col min="14087" max="14087" width="10.7109375" style="115" customWidth="1"/>
    <col min="14088" max="14088" width="10.28515625" style="115" customWidth="1"/>
    <col min="14089" max="14089" width="14.5703125" style="115" customWidth="1"/>
    <col min="14090" max="14090" width="15.5703125" style="115" customWidth="1"/>
    <col min="14091" max="14091" width="16.42578125" style="115" customWidth="1"/>
    <col min="14092" max="14092" width="15" style="115" customWidth="1"/>
    <col min="14093" max="14093" width="15.7109375" style="115" customWidth="1"/>
    <col min="14094" max="14094" width="16.140625" style="115" customWidth="1"/>
    <col min="14095" max="14095" width="8.85546875" style="115" customWidth="1"/>
    <col min="14096" max="14096" width="9.85546875" style="115" customWidth="1"/>
    <col min="14097" max="14097" width="14.42578125" style="115" customWidth="1"/>
    <col min="14098" max="14098" width="10.5703125" style="115" customWidth="1"/>
    <col min="14099" max="14099" width="10.42578125" style="115" customWidth="1"/>
    <col min="14100" max="14100" width="14" style="115" customWidth="1"/>
    <col min="14101" max="14336" width="9.140625" style="115"/>
    <col min="14337" max="14337" width="47.7109375" style="115" customWidth="1"/>
    <col min="14338" max="14338" width="19.28515625" style="115" customWidth="1"/>
    <col min="14339" max="14339" width="19.7109375" style="115" customWidth="1"/>
    <col min="14340" max="14340" width="16.42578125" style="115" customWidth="1"/>
    <col min="14341" max="14341" width="17.140625" style="115" customWidth="1"/>
    <col min="14342" max="14342" width="18" style="115" customWidth="1"/>
    <col min="14343" max="14343" width="10.7109375" style="115" customWidth="1"/>
    <col min="14344" max="14344" width="10.28515625" style="115" customWidth="1"/>
    <col min="14345" max="14345" width="14.5703125" style="115" customWidth="1"/>
    <col min="14346" max="14346" width="15.5703125" style="115" customWidth="1"/>
    <col min="14347" max="14347" width="16.42578125" style="115" customWidth="1"/>
    <col min="14348" max="14348" width="15" style="115" customWidth="1"/>
    <col min="14349" max="14349" width="15.7109375" style="115" customWidth="1"/>
    <col min="14350" max="14350" width="16.140625" style="115" customWidth="1"/>
    <col min="14351" max="14351" width="8.85546875" style="115" customWidth="1"/>
    <col min="14352" max="14352" width="9.85546875" style="115" customWidth="1"/>
    <col min="14353" max="14353" width="14.42578125" style="115" customWidth="1"/>
    <col min="14354" max="14354" width="10.5703125" style="115" customWidth="1"/>
    <col min="14355" max="14355" width="10.42578125" style="115" customWidth="1"/>
    <col min="14356" max="14356" width="14" style="115" customWidth="1"/>
    <col min="14357" max="14592" width="9.140625" style="115"/>
    <col min="14593" max="14593" width="47.7109375" style="115" customWidth="1"/>
    <col min="14594" max="14594" width="19.28515625" style="115" customWidth="1"/>
    <col min="14595" max="14595" width="19.7109375" style="115" customWidth="1"/>
    <col min="14596" max="14596" width="16.42578125" style="115" customWidth="1"/>
    <col min="14597" max="14597" width="17.140625" style="115" customWidth="1"/>
    <col min="14598" max="14598" width="18" style="115" customWidth="1"/>
    <col min="14599" max="14599" width="10.7109375" style="115" customWidth="1"/>
    <col min="14600" max="14600" width="10.28515625" style="115" customWidth="1"/>
    <col min="14601" max="14601" width="14.5703125" style="115" customWidth="1"/>
    <col min="14602" max="14602" width="15.5703125" style="115" customWidth="1"/>
    <col min="14603" max="14603" width="16.42578125" style="115" customWidth="1"/>
    <col min="14604" max="14604" width="15" style="115" customWidth="1"/>
    <col min="14605" max="14605" width="15.7109375" style="115" customWidth="1"/>
    <col min="14606" max="14606" width="16.140625" style="115" customWidth="1"/>
    <col min="14607" max="14607" width="8.85546875" style="115" customWidth="1"/>
    <col min="14608" max="14608" width="9.85546875" style="115" customWidth="1"/>
    <col min="14609" max="14609" width="14.42578125" style="115" customWidth="1"/>
    <col min="14610" max="14610" width="10.5703125" style="115" customWidth="1"/>
    <col min="14611" max="14611" width="10.42578125" style="115" customWidth="1"/>
    <col min="14612" max="14612" width="14" style="115" customWidth="1"/>
    <col min="14613" max="14848" width="9.140625" style="115"/>
    <col min="14849" max="14849" width="47.7109375" style="115" customWidth="1"/>
    <col min="14850" max="14850" width="19.28515625" style="115" customWidth="1"/>
    <col min="14851" max="14851" width="19.7109375" style="115" customWidth="1"/>
    <col min="14852" max="14852" width="16.42578125" style="115" customWidth="1"/>
    <col min="14853" max="14853" width="17.140625" style="115" customWidth="1"/>
    <col min="14854" max="14854" width="18" style="115" customWidth="1"/>
    <col min="14855" max="14855" width="10.7109375" style="115" customWidth="1"/>
    <col min="14856" max="14856" width="10.28515625" style="115" customWidth="1"/>
    <col min="14857" max="14857" width="14.5703125" style="115" customWidth="1"/>
    <col min="14858" max="14858" width="15.5703125" style="115" customWidth="1"/>
    <col min="14859" max="14859" width="16.42578125" style="115" customWidth="1"/>
    <col min="14860" max="14860" width="15" style="115" customWidth="1"/>
    <col min="14861" max="14861" width="15.7109375" style="115" customWidth="1"/>
    <col min="14862" max="14862" width="16.140625" style="115" customWidth="1"/>
    <col min="14863" max="14863" width="8.85546875" style="115" customWidth="1"/>
    <col min="14864" max="14864" width="9.85546875" style="115" customWidth="1"/>
    <col min="14865" max="14865" width="14.42578125" style="115" customWidth="1"/>
    <col min="14866" max="14866" width="10.5703125" style="115" customWidth="1"/>
    <col min="14867" max="14867" width="10.42578125" style="115" customWidth="1"/>
    <col min="14868" max="14868" width="14" style="115" customWidth="1"/>
    <col min="14869" max="15104" width="9.140625" style="115"/>
    <col min="15105" max="15105" width="47.7109375" style="115" customWidth="1"/>
    <col min="15106" max="15106" width="19.28515625" style="115" customWidth="1"/>
    <col min="15107" max="15107" width="19.7109375" style="115" customWidth="1"/>
    <col min="15108" max="15108" width="16.42578125" style="115" customWidth="1"/>
    <col min="15109" max="15109" width="17.140625" style="115" customWidth="1"/>
    <col min="15110" max="15110" width="18" style="115" customWidth="1"/>
    <col min="15111" max="15111" width="10.7109375" style="115" customWidth="1"/>
    <col min="15112" max="15112" width="10.28515625" style="115" customWidth="1"/>
    <col min="15113" max="15113" width="14.5703125" style="115" customWidth="1"/>
    <col min="15114" max="15114" width="15.5703125" style="115" customWidth="1"/>
    <col min="15115" max="15115" width="16.42578125" style="115" customWidth="1"/>
    <col min="15116" max="15116" width="15" style="115" customWidth="1"/>
    <col min="15117" max="15117" width="15.7109375" style="115" customWidth="1"/>
    <col min="15118" max="15118" width="16.140625" style="115" customWidth="1"/>
    <col min="15119" max="15119" width="8.85546875" style="115" customWidth="1"/>
    <col min="15120" max="15120" width="9.85546875" style="115" customWidth="1"/>
    <col min="15121" max="15121" width="14.42578125" style="115" customWidth="1"/>
    <col min="15122" max="15122" width="10.5703125" style="115" customWidth="1"/>
    <col min="15123" max="15123" width="10.42578125" style="115" customWidth="1"/>
    <col min="15124" max="15124" width="14" style="115" customWidth="1"/>
    <col min="15125" max="15360" width="9.140625" style="115"/>
    <col min="15361" max="15361" width="47.7109375" style="115" customWidth="1"/>
    <col min="15362" max="15362" width="19.28515625" style="115" customWidth="1"/>
    <col min="15363" max="15363" width="19.7109375" style="115" customWidth="1"/>
    <col min="15364" max="15364" width="16.42578125" style="115" customWidth="1"/>
    <col min="15365" max="15365" width="17.140625" style="115" customWidth="1"/>
    <col min="15366" max="15366" width="18" style="115" customWidth="1"/>
    <col min="15367" max="15367" width="10.7109375" style="115" customWidth="1"/>
    <col min="15368" max="15368" width="10.28515625" style="115" customWidth="1"/>
    <col min="15369" max="15369" width="14.5703125" style="115" customWidth="1"/>
    <col min="15370" max="15370" width="15.5703125" style="115" customWidth="1"/>
    <col min="15371" max="15371" width="16.42578125" style="115" customWidth="1"/>
    <col min="15372" max="15372" width="15" style="115" customWidth="1"/>
    <col min="15373" max="15373" width="15.7109375" style="115" customWidth="1"/>
    <col min="15374" max="15374" width="16.140625" style="115" customWidth="1"/>
    <col min="15375" max="15375" width="8.85546875" style="115" customWidth="1"/>
    <col min="15376" max="15376" width="9.85546875" style="115" customWidth="1"/>
    <col min="15377" max="15377" width="14.42578125" style="115" customWidth="1"/>
    <col min="15378" max="15378" width="10.5703125" style="115" customWidth="1"/>
    <col min="15379" max="15379" width="10.42578125" style="115" customWidth="1"/>
    <col min="15380" max="15380" width="14" style="115" customWidth="1"/>
    <col min="15381" max="15616" width="9.140625" style="115"/>
    <col min="15617" max="15617" width="47.7109375" style="115" customWidth="1"/>
    <col min="15618" max="15618" width="19.28515625" style="115" customWidth="1"/>
    <col min="15619" max="15619" width="19.7109375" style="115" customWidth="1"/>
    <col min="15620" max="15620" width="16.42578125" style="115" customWidth="1"/>
    <col min="15621" max="15621" width="17.140625" style="115" customWidth="1"/>
    <col min="15622" max="15622" width="18" style="115" customWidth="1"/>
    <col min="15623" max="15623" width="10.7109375" style="115" customWidth="1"/>
    <col min="15624" max="15624" width="10.28515625" style="115" customWidth="1"/>
    <col min="15625" max="15625" width="14.5703125" style="115" customWidth="1"/>
    <col min="15626" max="15626" width="15.5703125" style="115" customWidth="1"/>
    <col min="15627" max="15627" width="16.42578125" style="115" customWidth="1"/>
    <col min="15628" max="15628" width="15" style="115" customWidth="1"/>
    <col min="15629" max="15629" width="15.7109375" style="115" customWidth="1"/>
    <col min="15630" max="15630" width="16.140625" style="115" customWidth="1"/>
    <col min="15631" max="15631" width="8.85546875" style="115" customWidth="1"/>
    <col min="15632" max="15632" width="9.85546875" style="115" customWidth="1"/>
    <col min="15633" max="15633" width="14.42578125" style="115" customWidth="1"/>
    <col min="15634" max="15634" width="10.5703125" style="115" customWidth="1"/>
    <col min="15635" max="15635" width="10.42578125" style="115" customWidth="1"/>
    <col min="15636" max="15636" width="14" style="115" customWidth="1"/>
    <col min="15637" max="15872" width="9.140625" style="115"/>
    <col min="15873" max="15873" width="47.7109375" style="115" customWidth="1"/>
    <col min="15874" max="15874" width="19.28515625" style="115" customWidth="1"/>
    <col min="15875" max="15875" width="19.7109375" style="115" customWidth="1"/>
    <col min="15876" max="15876" width="16.42578125" style="115" customWidth="1"/>
    <col min="15877" max="15877" width="17.140625" style="115" customWidth="1"/>
    <col min="15878" max="15878" width="18" style="115" customWidth="1"/>
    <col min="15879" max="15879" width="10.7109375" style="115" customWidth="1"/>
    <col min="15880" max="15880" width="10.28515625" style="115" customWidth="1"/>
    <col min="15881" max="15881" width="14.5703125" style="115" customWidth="1"/>
    <col min="15882" max="15882" width="15.5703125" style="115" customWidth="1"/>
    <col min="15883" max="15883" width="16.42578125" style="115" customWidth="1"/>
    <col min="15884" max="15884" width="15" style="115" customWidth="1"/>
    <col min="15885" max="15885" width="15.7109375" style="115" customWidth="1"/>
    <col min="15886" max="15886" width="16.140625" style="115" customWidth="1"/>
    <col min="15887" max="15887" width="8.85546875" style="115" customWidth="1"/>
    <col min="15888" max="15888" width="9.85546875" style="115" customWidth="1"/>
    <col min="15889" max="15889" width="14.42578125" style="115" customWidth="1"/>
    <col min="15890" max="15890" width="10.5703125" style="115" customWidth="1"/>
    <col min="15891" max="15891" width="10.42578125" style="115" customWidth="1"/>
    <col min="15892" max="15892" width="14" style="115" customWidth="1"/>
    <col min="15893" max="16128" width="9.140625" style="115"/>
    <col min="16129" max="16129" width="47.7109375" style="115" customWidth="1"/>
    <col min="16130" max="16130" width="19.28515625" style="115" customWidth="1"/>
    <col min="16131" max="16131" width="19.7109375" style="115" customWidth="1"/>
    <col min="16132" max="16132" width="16.42578125" style="115" customWidth="1"/>
    <col min="16133" max="16133" width="17.140625" style="115" customWidth="1"/>
    <col min="16134" max="16134" width="18" style="115" customWidth="1"/>
    <col min="16135" max="16135" width="10.7109375" style="115" customWidth="1"/>
    <col min="16136" max="16136" width="10.28515625" style="115" customWidth="1"/>
    <col min="16137" max="16137" width="14.5703125" style="115" customWidth="1"/>
    <col min="16138" max="16138" width="15.5703125" style="115" customWidth="1"/>
    <col min="16139" max="16139" width="16.42578125" style="115" customWidth="1"/>
    <col min="16140" max="16140" width="15" style="115" customWidth="1"/>
    <col min="16141" max="16141" width="15.7109375" style="115" customWidth="1"/>
    <col min="16142" max="16142" width="16.140625" style="115" customWidth="1"/>
    <col min="16143" max="16143" width="8.85546875" style="115" customWidth="1"/>
    <col min="16144" max="16144" width="9.85546875" style="115" customWidth="1"/>
    <col min="16145" max="16145" width="14.42578125" style="115" customWidth="1"/>
    <col min="16146" max="16146" width="10.5703125" style="115" customWidth="1"/>
    <col min="16147" max="16147" width="10.42578125" style="115" customWidth="1"/>
    <col min="16148" max="16148" width="14" style="115" customWidth="1"/>
    <col min="16149" max="16384" width="9.140625" style="115"/>
  </cols>
  <sheetData>
    <row r="1" spans="1:20" s="3" customFormat="1" ht="21">
      <c r="A1" s="59" t="s">
        <v>401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s="3" customFormat="1" ht="21">
      <c r="A2" s="713" t="s">
        <v>324</v>
      </c>
      <c r="B2" s="713"/>
      <c r="C2" s="59"/>
      <c r="D2" s="59"/>
      <c r="E2" s="59"/>
      <c r="F2" s="59"/>
      <c r="G2" s="59"/>
      <c r="H2" s="59"/>
      <c r="I2" s="59"/>
    </row>
    <row r="3" spans="1:20" ht="14.25" thickBot="1"/>
    <row r="4" spans="1:20" s="3" customFormat="1" ht="36" customHeight="1">
      <c r="A4" s="714" t="s">
        <v>353</v>
      </c>
      <c r="B4" s="715"/>
      <c r="C4" s="715"/>
      <c r="D4" s="715"/>
      <c r="E4" s="715"/>
      <c r="F4" s="715"/>
      <c r="G4" s="715"/>
      <c r="H4" s="715"/>
      <c r="I4" s="716"/>
      <c r="J4" s="714" t="s">
        <v>412</v>
      </c>
      <c r="K4" s="715"/>
      <c r="L4" s="715"/>
      <c r="M4" s="715"/>
      <c r="N4" s="715"/>
      <c r="O4" s="715"/>
      <c r="P4" s="715"/>
      <c r="Q4" s="716"/>
      <c r="R4" s="200"/>
      <c r="S4" s="201" t="s">
        <v>278</v>
      </c>
      <c r="T4" s="202"/>
    </row>
    <row r="5" spans="1:20" s="3" customFormat="1" ht="29.25" customHeight="1">
      <c r="A5" s="717" t="s">
        <v>269</v>
      </c>
      <c r="B5" s="60" t="s">
        <v>279</v>
      </c>
      <c r="C5" s="60" t="s">
        <v>280</v>
      </c>
      <c r="D5" s="707" t="s">
        <v>5</v>
      </c>
      <c r="E5" s="123" t="s">
        <v>281</v>
      </c>
      <c r="F5" s="707" t="s">
        <v>245</v>
      </c>
      <c r="G5" s="707" t="s">
        <v>93</v>
      </c>
      <c r="H5" s="707" t="s">
        <v>94</v>
      </c>
      <c r="I5" s="710" t="s">
        <v>246</v>
      </c>
      <c r="J5" s="178" t="s">
        <v>279</v>
      </c>
      <c r="K5" s="60" t="s">
        <v>280</v>
      </c>
      <c r="L5" s="707" t="s">
        <v>5</v>
      </c>
      <c r="M5" s="203" t="s">
        <v>281</v>
      </c>
      <c r="N5" s="707" t="s">
        <v>245</v>
      </c>
      <c r="O5" s="707" t="s">
        <v>93</v>
      </c>
      <c r="P5" s="707" t="s">
        <v>94</v>
      </c>
      <c r="Q5" s="710" t="s">
        <v>246</v>
      </c>
      <c r="R5" s="204" t="s">
        <v>245</v>
      </c>
      <c r="S5" s="205" t="s">
        <v>94</v>
      </c>
      <c r="T5" s="206" t="s">
        <v>246</v>
      </c>
    </row>
    <row r="6" spans="1:20" s="3" customFormat="1" ht="24.75" customHeight="1">
      <c r="A6" s="718"/>
      <c r="B6" s="179" t="s">
        <v>282</v>
      </c>
      <c r="C6" s="179" t="s">
        <v>282</v>
      </c>
      <c r="D6" s="708"/>
      <c r="E6" s="123" t="s">
        <v>283</v>
      </c>
      <c r="F6" s="708"/>
      <c r="G6" s="708"/>
      <c r="H6" s="708"/>
      <c r="I6" s="711"/>
      <c r="J6" s="178" t="s">
        <v>282</v>
      </c>
      <c r="K6" s="179" t="s">
        <v>282</v>
      </c>
      <c r="L6" s="708"/>
      <c r="M6" s="207" t="s">
        <v>283</v>
      </c>
      <c r="N6" s="708"/>
      <c r="O6" s="708"/>
      <c r="P6" s="708"/>
      <c r="Q6" s="711"/>
      <c r="R6" s="204" t="s">
        <v>284</v>
      </c>
      <c r="S6" s="208" t="s">
        <v>284</v>
      </c>
      <c r="T6" s="206" t="s">
        <v>284</v>
      </c>
    </row>
    <row r="7" spans="1:20" s="3" customFormat="1" ht="21" customHeight="1" thickBot="1">
      <c r="A7" s="719"/>
      <c r="B7" s="209"/>
      <c r="C7" s="209"/>
      <c r="D7" s="709"/>
      <c r="E7" s="210"/>
      <c r="F7" s="709"/>
      <c r="G7" s="709"/>
      <c r="H7" s="709"/>
      <c r="I7" s="712"/>
      <c r="J7" s="211"/>
      <c r="K7" s="209"/>
      <c r="L7" s="709"/>
      <c r="M7" s="212"/>
      <c r="N7" s="709"/>
      <c r="O7" s="709"/>
      <c r="P7" s="709"/>
      <c r="Q7" s="712"/>
      <c r="R7" s="213" t="s">
        <v>285</v>
      </c>
      <c r="S7" s="214" t="s">
        <v>285</v>
      </c>
      <c r="T7" s="215" t="s">
        <v>285</v>
      </c>
    </row>
    <row r="8" spans="1:20" s="3" customFormat="1" ht="39.75" customHeight="1">
      <c r="A8" s="216" t="s">
        <v>325</v>
      </c>
      <c r="B8" s="217">
        <v>311721354.17000008</v>
      </c>
      <c r="C8" s="217">
        <v>1082936303.4499996</v>
      </c>
      <c r="D8" s="218">
        <v>45399510.449999996</v>
      </c>
      <c r="E8" s="219">
        <v>168058407.52000001</v>
      </c>
      <c r="F8" s="220">
        <v>1608115575.5899997</v>
      </c>
      <c r="G8" s="221">
        <v>108645</v>
      </c>
      <c r="H8" s="217" t="s">
        <v>176</v>
      </c>
      <c r="I8" s="222">
        <v>14801.56</v>
      </c>
      <c r="J8" s="256">
        <f>ตาราง6!B3</f>
        <v>306549461.19000006</v>
      </c>
      <c r="K8" s="217">
        <f>ตาราง6!C3</f>
        <v>1457870980.8500001</v>
      </c>
      <c r="L8" s="217">
        <f>ตาราง6!D3</f>
        <v>42906233.870000005</v>
      </c>
      <c r="M8" s="217">
        <f>ตาราง6!E3</f>
        <v>175681470.13000003</v>
      </c>
      <c r="N8" s="217">
        <f>ตาราง6!F3</f>
        <v>1983008146.0400004</v>
      </c>
      <c r="O8" s="217">
        <f>ตาราง6!G3</f>
        <v>107861</v>
      </c>
      <c r="P8" s="218" t="str">
        <f>ตาราง6!H3</f>
        <v>รายการ</v>
      </c>
      <c r="Q8" s="223">
        <f>+N8/O8</f>
        <v>18384.848518370869</v>
      </c>
      <c r="R8" s="224">
        <f>+(F8-N8)/F8*100</f>
        <v>-23.312538982930807</v>
      </c>
      <c r="S8" s="225">
        <f>+(O8-G8)/G8*100</f>
        <v>-0.72161627318330346</v>
      </c>
      <c r="T8" s="226">
        <f>+(Q8-I8)/I8*100</f>
        <v>24.20885716350756</v>
      </c>
    </row>
    <row r="9" spans="1:20" s="3" customFormat="1" ht="21">
      <c r="A9" s="227"/>
      <c r="B9" s="155"/>
      <c r="C9" s="155"/>
      <c r="D9" s="228"/>
      <c r="E9" s="228"/>
      <c r="F9" s="229"/>
      <c r="G9" s="155"/>
      <c r="H9" s="155"/>
      <c r="I9" s="230"/>
      <c r="J9" s="257"/>
      <c r="K9" s="155"/>
      <c r="L9" s="155"/>
      <c r="M9" s="155"/>
      <c r="N9" s="155"/>
      <c r="O9" s="259"/>
      <c r="P9" s="228"/>
      <c r="Q9" s="230"/>
      <c r="R9" s="224"/>
      <c r="S9" s="225"/>
      <c r="T9" s="226"/>
    </row>
    <row r="10" spans="1:20" s="3" customFormat="1" ht="21">
      <c r="A10" s="231" t="s">
        <v>326</v>
      </c>
      <c r="B10" s="181">
        <v>165994042.49000001</v>
      </c>
      <c r="C10" s="181">
        <v>1036999897.85</v>
      </c>
      <c r="D10" s="232">
        <v>42849436.509999998</v>
      </c>
      <c r="E10" s="233">
        <v>128113079.89</v>
      </c>
      <c r="F10" s="69">
        <v>1373956456.75</v>
      </c>
      <c r="G10" s="111">
        <v>108206</v>
      </c>
      <c r="H10" s="181" t="s">
        <v>176</v>
      </c>
      <c r="I10" s="234">
        <v>12697.6</v>
      </c>
      <c r="J10" s="258">
        <f>ตาราง6!B5</f>
        <v>293546129.10000002</v>
      </c>
      <c r="K10" s="181">
        <f>ตาราง6!C5</f>
        <v>1396030452.95</v>
      </c>
      <c r="L10" s="181">
        <f>ตาราง6!D5</f>
        <v>41086220.859999999</v>
      </c>
      <c r="M10" s="181">
        <f>ตาราง6!E5</f>
        <v>133924238.31</v>
      </c>
      <c r="N10" s="181">
        <f>ตาราง6!F5</f>
        <v>1864587041.22</v>
      </c>
      <c r="O10" s="181">
        <f>ตาราง6!G5</f>
        <v>107584</v>
      </c>
      <c r="P10" s="232" t="str">
        <f>ตาราง6!H5</f>
        <v>รายการ</v>
      </c>
      <c r="Q10" s="223">
        <f>+N10/O10</f>
        <v>17331.453015504165</v>
      </c>
      <c r="R10" s="224">
        <f>+(F10-N10)/F10*100</f>
        <v>-35.709325580124506</v>
      </c>
      <c r="S10" s="225">
        <f>+(O10-G10)/G10*100</f>
        <v>-0.57482949189508903</v>
      </c>
      <c r="T10" s="226">
        <f>+(Q10-I10)/I10*100</f>
        <v>36.493928108494238</v>
      </c>
    </row>
    <row r="11" spans="1:20" s="3" customFormat="1" ht="26.85" customHeight="1">
      <c r="A11" s="235" t="s">
        <v>327</v>
      </c>
      <c r="B11" s="62">
        <v>14730000.4</v>
      </c>
      <c r="C11" s="62">
        <v>3036423.92</v>
      </c>
      <c r="D11" s="145">
        <v>456797.88</v>
      </c>
      <c r="E11" s="146">
        <v>39816398.590000004</v>
      </c>
      <c r="F11" s="62">
        <v>58039620.789999999</v>
      </c>
      <c r="G11" s="78">
        <v>56</v>
      </c>
      <c r="H11" s="62" t="s">
        <v>199</v>
      </c>
      <c r="I11" s="234">
        <v>1036421.8</v>
      </c>
      <c r="J11" s="258">
        <f>ตาราง6!B6</f>
        <v>859528.04</v>
      </c>
      <c r="K11" s="181">
        <f>ตาราง6!C6</f>
        <v>4087695.93</v>
      </c>
      <c r="L11" s="181">
        <f>ตาราง6!D6</f>
        <v>120303.95</v>
      </c>
      <c r="M11" s="181">
        <f>ตาราง6!E6</f>
        <v>41622454.609999999</v>
      </c>
      <c r="N11" s="181">
        <f>ตาราง6!F6</f>
        <v>46689982.530000001</v>
      </c>
      <c r="O11" s="181">
        <f>ตาราง6!G6</f>
        <v>77</v>
      </c>
      <c r="P11" s="232" t="str">
        <f>ตาราง6!H6</f>
        <v>โครงการ</v>
      </c>
      <c r="Q11" s="223">
        <f>+N11/O11</f>
        <v>606363.40948051948</v>
      </c>
      <c r="R11" s="224">
        <f>+(F11-N11)/F11*100</f>
        <v>19.554983484584547</v>
      </c>
      <c r="S11" s="225">
        <f>+(O11-G11)/G11*100</f>
        <v>37.5</v>
      </c>
      <c r="T11" s="226">
        <f>+(Q11-I11)/I11*100</f>
        <v>-41.494533453414483</v>
      </c>
    </row>
    <row r="12" spans="1:20" s="3" customFormat="1" ht="26.1" customHeight="1">
      <c r="A12" s="235" t="s">
        <v>328</v>
      </c>
      <c r="B12" s="62">
        <v>130997311.28</v>
      </c>
      <c r="C12" s="62">
        <v>42899981.68</v>
      </c>
      <c r="D12" s="145">
        <v>2093276.06</v>
      </c>
      <c r="E12" s="146">
        <v>128929.04</v>
      </c>
      <c r="F12" s="62">
        <v>176119498.05000001</v>
      </c>
      <c r="G12" s="78">
        <v>383</v>
      </c>
      <c r="H12" s="181" t="s">
        <v>176</v>
      </c>
      <c r="I12" s="234">
        <v>459842.03</v>
      </c>
      <c r="J12" s="258">
        <f>ตาราง6!B7</f>
        <v>12143804.050000001</v>
      </c>
      <c r="K12" s="181">
        <f>ตาราง6!C7</f>
        <v>57752831.969999999</v>
      </c>
      <c r="L12" s="181">
        <f>ตาราง6!D7</f>
        <v>1699709.06</v>
      </c>
      <c r="M12" s="181">
        <f>ตาราง6!E7</f>
        <v>134777.21</v>
      </c>
      <c r="N12" s="181">
        <f>ตาราง6!F7</f>
        <v>71731122.289999992</v>
      </c>
      <c r="O12" s="181">
        <f>ตาราง6!G7</f>
        <v>200</v>
      </c>
      <c r="P12" s="232" t="str">
        <f>ตาราง6!H7</f>
        <v>รายการ</v>
      </c>
      <c r="Q12" s="223">
        <f>+N12/O12</f>
        <v>358655.61144999997</v>
      </c>
      <c r="R12" s="224">
        <f>+(F12-N12)/F12*100</f>
        <v>59.271333904417759</v>
      </c>
      <c r="S12" s="225">
        <f>+(O12-G12)/G12*100</f>
        <v>-47.780678851174933</v>
      </c>
      <c r="T12" s="226">
        <f>+(Q12-I12)/I12*100</f>
        <v>-22.004604178961209</v>
      </c>
    </row>
    <row r="13" spans="1:20" s="3" customFormat="1" ht="21">
      <c r="A13" s="236"/>
      <c r="B13" s="69"/>
      <c r="C13" s="69"/>
      <c r="D13" s="74"/>
      <c r="E13" s="70"/>
      <c r="F13" s="138"/>
      <c r="G13" s="69"/>
      <c r="H13" s="69"/>
      <c r="I13" s="158"/>
      <c r="J13" s="237"/>
      <c r="K13" s="238"/>
      <c r="L13" s="238"/>
      <c r="M13" s="239"/>
      <c r="N13" s="238"/>
      <c r="O13" s="240"/>
      <c r="P13" s="238"/>
      <c r="Q13" s="241"/>
      <c r="R13" s="242"/>
      <c r="S13" s="243"/>
      <c r="T13" s="244"/>
    </row>
    <row r="14" spans="1:20" s="3" customFormat="1" ht="21.75" thickBot="1">
      <c r="A14" s="245" t="s">
        <v>307</v>
      </c>
      <c r="B14" s="246">
        <f>SUM(B10:B13)</f>
        <v>311721354.17000002</v>
      </c>
      <c r="C14" s="246">
        <f>SUM(C10:C13)</f>
        <v>1082936303.45</v>
      </c>
      <c r="D14" s="246">
        <f>SUM(D10:D13)</f>
        <v>45399510.450000003</v>
      </c>
      <c r="E14" s="246">
        <f>SUM(E10:E13)</f>
        <v>168058407.52000001</v>
      </c>
      <c r="F14" s="246">
        <f>SUM(F10:F13)</f>
        <v>1608115575.5899999</v>
      </c>
      <c r="G14" s="246"/>
      <c r="H14" s="246"/>
      <c r="I14" s="247"/>
      <c r="J14" s="248">
        <f>SUM(J10:J13)</f>
        <v>306549461.19000006</v>
      </c>
      <c r="K14" s="249">
        <f>SUM(K10:K13)</f>
        <v>1457870980.8500001</v>
      </c>
      <c r="L14" s="249">
        <f>SUM(L10:L13)</f>
        <v>42906233.870000005</v>
      </c>
      <c r="M14" s="250">
        <f>SUM(M10:M13)</f>
        <v>175681470.13000003</v>
      </c>
      <c r="N14" s="199">
        <f>SUM(N10:N13)</f>
        <v>1983008146.04</v>
      </c>
      <c r="O14" s="251"/>
      <c r="P14" s="251"/>
      <c r="Q14" s="252"/>
      <c r="R14" s="253"/>
      <c r="S14" s="254"/>
      <c r="T14" s="255"/>
    </row>
    <row r="15" spans="1:20" ht="14.25" thickTop="1"/>
    <row r="18" spans="1:10" ht="21">
      <c r="A18" s="397" t="s">
        <v>357</v>
      </c>
      <c r="B18" s="403"/>
      <c r="C18" s="403"/>
      <c r="D18" s="403"/>
      <c r="E18" s="403"/>
      <c r="F18" s="404"/>
      <c r="G18" s="405"/>
      <c r="H18" s="403"/>
      <c r="I18" s="403"/>
      <c r="J18" s="406"/>
    </row>
    <row r="19" spans="1:10" ht="21">
      <c r="A19" s="402" t="s">
        <v>432</v>
      </c>
      <c r="B19" s="403"/>
      <c r="C19" s="403"/>
      <c r="D19" s="403"/>
      <c r="E19" s="403"/>
      <c r="F19" s="404"/>
      <c r="G19" s="405"/>
      <c r="H19" s="403"/>
      <c r="I19" s="403"/>
      <c r="J19" s="406"/>
    </row>
    <row r="20" spans="1:10" ht="21">
      <c r="A20" s="401" t="s">
        <v>431</v>
      </c>
      <c r="I20" s="403"/>
    </row>
    <row r="21" spans="1:10" ht="21">
      <c r="A21" s="3"/>
      <c r="I21" s="403"/>
    </row>
    <row r="22" spans="1:10" ht="21">
      <c r="A22" s="3"/>
      <c r="I22" s="403"/>
    </row>
    <row r="23" spans="1:10" ht="21">
      <c r="A23" s="3"/>
      <c r="B23" s="530"/>
      <c r="C23" s="530"/>
      <c r="D23" s="530"/>
      <c r="E23" s="530"/>
      <c r="F23" s="530"/>
    </row>
    <row r="24" spans="1:10" ht="21">
      <c r="A24" s="3"/>
      <c r="B24" s="530"/>
      <c r="C24" s="530"/>
      <c r="D24" s="530"/>
      <c r="E24" s="530"/>
      <c r="F24" s="530"/>
    </row>
    <row r="25" spans="1:10" ht="21">
      <c r="A25" s="3"/>
      <c r="B25" s="530"/>
      <c r="C25" s="530"/>
      <c r="D25" s="530"/>
      <c r="E25" s="530"/>
      <c r="F25" s="530"/>
    </row>
    <row r="26" spans="1:10" ht="21">
      <c r="A26" s="3"/>
      <c r="B26" s="530"/>
      <c r="C26" s="530"/>
      <c r="D26" s="530"/>
      <c r="E26" s="530"/>
      <c r="F26" s="530"/>
    </row>
    <row r="27" spans="1:10" ht="21">
      <c r="A27" s="3"/>
      <c r="B27" s="530"/>
      <c r="C27" s="530"/>
      <c r="D27" s="530"/>
      <c r="E27" s="530"/>
      <c r="F27" s="530"/>
    </row>
    <row r="28" spans="1:10" ht="21">
      <c r="A28" s="3"/>
    </row>
    <row r="29" spans="1:10" ht="21">
      <c r="A29" s="3"/>
    </row>
    <row r="30" spans="1:10" ht="21">
      <c r="A30" s="3"/>
    </row>
    <row r="31" spans="1:10" ht="21">
      <c r="A31" s="59"/>
    </row>
    <row r="32" spans="1:10" ht="21">
      <c r="A32" s="3"/>
    </row>
    <row r="33" spans="1:6" ht="21">
      <c r="A33" s="3"/>
    </row>
    <row r="34" spans="1:6" s="3" customFormat="1" ht="21">
      <c r="B34" s="115"/>
      <c r="C34" s="115"/>
      <c r="D34" s="115"/>
      <c r="E34" s="115"/>
      <c r="F34" s="115"/>
    </row>
    <row r="35" spans="1:6" s="3" customFormat="1" ht="21">
      <c r="F35" s="115"/>
    </row>
    <row r="36" spans="1:6" s="3" customFormat="1" ht="21">
      <c r="F36" s="115"/>
    </row>
    <row r="37" spans="1:6" s="3" customFormat="1" ht="21">
      <c r="F37" s="115"/>
    </row>
    <row r="38" spans="1:6" s="3" customFormat="1" ht="21">
      <c r="F38" s="115"/>
    </row>
    <row r="39" spans="1:6" s="3" customFormat="1" ht="21">
      <c r="F39" s="115"/>
    </row>
    <row r="40" spans="1:6" s="3" customFormat="1" ht="21"/>
    <row r="41" spans="1:6" s="3" customFormat="1" ht="23.25">
      <c r="A41" s="75" t="s">
        <v>308</v>
      </c>
      <c r="B41" s="58"/>
      <c r="C41" s="58"/>
      <c r="D41" s="58"/>
      <c r="E41" s="58"/>
    </row>
    <row r="42" spans="1:6" ht="23.25">
      <c r="A42" s="58" t="s">
        <v>309</v>
      </c>
      <c r="B42" s="58"/>
      <c r="C42" s="58"/>
      <c r="D42" s="58"/>
      <c r="E42" s="58"/>
    </row>
    <row r="43" spans="1:6" ht="23.25">
      <c r="A43" s="58"/>
      <c r="B43" s="58"/>
      <c r="C43" s="58"/>
      <c r="D43" s="58"/>
      <c r="E43" s="58"/>
    </row>
    <row r="44" spans="1:6" ht="23.25">
      <c r="A44" s="58" t="s">
        <v>310</v>
      </c>
      <c r="B44" s="58"/>
      <c r="C44" s="58"/>
      <c r="D44" s="58"/>
      <c r="E44" s="58"/>
    </row>
    <row r="45" spans="1:6" ht="23.25">
      <c r="A45" s="58" t="s">
        <v>311</v>
      </c>
      <c r="B45" s="58"/>
      <c r="C45" s="58"/>
      <c r="D45" s="58"/>
      <c r="E45" s="58"/>
    </row>
    <row r="46" spans="1:6" ht="23.25">
      <c r="A46" s="58" t="s">
        <v>312</v>
      </c>
      <c r="B46" s="58"/>
      <c r="C46" s="58"/>
      <c r="D46" s="58"/>
      <c r="E46" s="58"/>
    </row>
    <row r="47" spans="1:6" ht="23.25">
      <c r="A47" s="58" t="s">
        <v>313</v>
      </c>
      <c r="B47" s="58"/>
      <c r="C47" s="58"/>
      <c r="D47" s="58"/>
      <c r="E47" s="58"/>
    </row>
    <row r="48" spans="1:6" ht="23.25">
      <c r="A48" s="58"/>
      <c r="B48" s="58"/>
      <c r="C48" s="58"/>
      <c r="D48" s="58"/>
      <c r="E48" s="58"/>
    </row>
    <row r="49" spans="1:5" ht="23.25">
      <c r="A49" s="58"/>
      <c r="B49" s="58"/>
      <c r="C49" s="58"/>
      <c r="D49" s="58"/>
      <c r="E49" s="58"/>
    </row>
    <row r="50" spans="1:5" ht="23.25">
      <c r="A50" s="58"/>
      <c r="B50" s="58"/>
      <c r="C50" s="58"/>
      <c r="D50" s="58"/>
      <c r="E50" s="58"/>
    </row>
  </sheetData>
  <mergeCells count="14">
    <mergeCell ref="N5:N7"/>
    <mergeCell ref="O5:O7"/>
    <mergeCell ref="P5:P7"/>
    <mergeCell ref="Q5:Q7"/>
    <mergeCell ref="A2:B2"/>
    <mergeCell ref="A4:I4"/>
    <mergeCell ref="J4:Q4"/>
    <mergeCell ref="A5:A7"/>
    <mergeCell ref="D5:D7"/>
    <mergeCell ref="F5:F7"/>
    <mergeCell ref="G5:G7"/>
    <mergeCell ref="H5:H7"/>
    <mergeCell ref="I5:I7"/>
    <mergeCell ref="L5:L7"/>
  </mergeCells>
  <pageMargins left="0.70866141732283461" right="0.51181102362204722" top="0.94488188976377951" bottom="0.74803149606299213" header="0.31496062992125984" footer="0.31496062992125984"/>
  <pageSetup paperSize="9" scale="41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8072-E245-416D-8C1D-F654A1CE3D47}">
  <sheetPr>
    <pageSetUpPr fitToPage="1"/>
  </sheetPr>
  <dimension ref="B2:S75"/>
  <sheetViews>
    <sheetView topLeftCell="F1" zoomScale="90" zoomScaleNormal="90" workbookViewId="0">
      <selection activeCell="P29" sqref="P29"/>
    </sheetView>
  </sheetViews>
  <sheetFormatPr defaultRowHeight="21"/>
  <cols>
    <col min="1" max="1" width="4.42578125" style="3" customWidth="1"/>
    <col min="2" max="2" width="30.140625" style="3" customWidth="1"/>
    <col min="3" max="3" width="25.28515625" style="3" customWidth="1"/>
    <col min="4" max="4" width="19.140625" style="3" customWidth="1"/>
    <col min="5" max="6" width="17.42578125" style="3" customWidth="1"/>
    <col min="7" max="7" width="16.140625" style="3" customWidth="1"/>
    <col min="8" max="8" width="20" style="3" customWidth="1"/>
    <col min="9" max="9" width="17" style="3" customWidth="1"/>
    <col min="10" max="10" width="18.85546875" style="3" customWidth="1"/>
    <col min="11" max="11" width="16.140625" style="3" customWidth="1"/>
    <col min="12" max="12" width="16.85546875" style="3" bestFit="1" customWidth="1"/>
    <col min="13" max="13" width="14.85546875" style="3" customWidth="1"/>
    <col min="14" max="14" width="18.42578125" style="3" customWidth="1"/>
    <col min="15" max="15" width="11.28515625" style="3" customWidth="1"/>
    <col min="16" max="16" width="11" style="3" customWidth="1"/>
    <col min="17" max="17" width="11.85546875" style="3" customWidth="1"/>
    <col min="18" max="256" width="9.140625" style="3"/>
    <col min="257" max="257" width="4.42578125" style="3" customWidth="1"/>
    <col min="258" max="258" width="30.140625" style="3" customWidth="1"/>
    <col min="259" max="259" width="25.28515625" style="3" customWidth="1"/>
    <col min="260" max="260" width="19.140625" style="3" customWidth="1"/>
    <col min="261" max="262" width="17.42578125" style="3" customWidth="1"/>
    <col min="263" max="263" width="16.140625" style="3" customWidth="1"/>
    <col min="264" max="264" width="20" style="3" customWidth="1"/>
    <col min="265" max="265" width="17" style="3" customWidth="1"/>
    <col min="266" max="266" width="18.85546875" style="3" customWidth="1"/>
    <col min="267" max="268" width="16.140625" style="3" customWidth="1"/>
    <col min="269" max="269" width="14.85546875" style="3" customWidth="1"/>
    <col min="270" max="270" width="18.42578125" style="3" customWidth="1"/>
    <col min="271" max="271" width="11.28515625" style="3" customWidth="1"/>
    <col min="272" max="272" width="11" style="3" customWidth="1"/>
    <col min="273" max="273" width="11.85546875" style="3" customWidth="1"/>
    <col min="274" max="512" width="9.140625" style="3"/>
    <col min="513" max="513" width="4.42578125" style="3" customWidth="1"/>
    <col min="514" max="514" width="30.140625" style="3" customWidth="1"/>
    <col min="515" max="515" width="25.28515625" style="3" customWidth="1"/>
    <col min="516" max="516" width="19.140625" style="3" customWidth="1"/>
    <col min="517" max="518" width="17.42578125" style="3" customWidth="1"/>
    <col min="519" max="519" width="16.140625" style="3" customWidth="1"/>
    <col min="520" max="520" width="20" style="3" customWidth="1"/>
    <col min="521" max="521" width="17" style="3" customWidth="1"/>
    <col min="522" max="522" width="18.85546875" style="3" customWidth="1"/>
    <col min="523" max="524" width="16.140625" style="3" customWidth="1"/>
    <col min="525" max="525" width="14.85546875" style="3" customWidth="1"/>
    <col min="526" max="526" width="18.42578125" style="3" customWidth="1"/>
    <col min="527" max="527" width="11.28515625" style="3" customWidth="1"/>
    <col min="528" max="528" width="11" style="3" customWidth="1"/>
    <col min="529" max="529" width="11.85546875" style="3" customWidth="1"/>
    <col min="530" max="768" width="9.140625" style="3"/>
    <col min="769" max="769" width="4.42578125" style="3" customWidth="1"/>
    <col min="770" max="770" width="30.140625" style="3" customWidth="1"/>
    <col min="771" max="771" width="25.28515625" style="3" customWidth="1"/>
    <col min="772" max="772" width="19.140625" style="3" customWidth="1"/>
    <col min="773" max="774" width="17.42578125" style="3" customWidth="1"/>
    <col min="775" max="775" width="16.140625" style="3" customWidth="1"/>
    <col min="776" max="776" width="20" style="3" customWidth="1"/>
    <col min="777" max="777" width="17" style="3" customWidth="1"/>
    <col min="778" max="778" width="18.85546875" style="3" customWidth="1"/>
    <col min="779" max="780" width="16.140625" style="3" customWidth="1"/>
    <col min="781" max="781" width="14.85546875" style="3" customWidth="1"/>
    <col min="782" max="782" width="18.42578125" style="3" customWidth="1"/>
    <col min="783" max="783" width="11.28515625" style="3" customWidth="1"/>
    <col min="784" max="784" width="11" style="3" customWidth="1"/>
    <col min="785" max="785" width="11.85546875" style="3" customWidth="1"/>
    <col min="786" max="1024" width="9.140625" style="3"/>
    <col min="1025" max="1025" width="4.42578125" style="3" customWidth="1"/>
    <col min="1026" max="1026" width="30.140625" style="3" customWidth="1"/>
    <col min="1027" max="1027" width="25.28515625" style="3" customWidth="1"/>
    <col min="1028" max="1028" width="19.140625" style="3" customWidth="1"/>
    <col min="1029" max="1030" width="17.42578125" style="3" customWidth="1"/>
    <col min="1031" max="1031" width="16.140625" style="3" customWidth="1"/>
    <col min="1032" max="1032" width="20" style="3" customWidth="1"/>
    <col min="1033" max="1033" width="17" style="3" customWidth="1"/>
    <col min="1034" max="1034" width="18.85546875" style="3" customWidth="1"/>
    <col min="1035" max="1036" width="16.140625" style="3" customWidth="1"/>
    <col min="1037" max="1037" width="14.85546875" style="3" customWidth="1"/>
    <col min="1038" max="1038" width="18.42578125" style="3" customWidth="1"/>
    <col min="1039" max="1039" width="11.28515625" style="3" customWidth="1"/>
    <col min="1040" max="1040" width="11" style="3" customWidth="1"/>
    <col min="1041" max="1041" width="11.85546875" style="3" customWidth="1"/>
    <col min="1042" max="1280" width="9.140625" style="3"/>
    <col min="1281" max="1281" width="4.42578125" style="3" customWidth="1"/>
    <col min="1282" max="1282" width="30.140625" style="3" customWidth="1"/>
    <col min="1283" max="1283" width="25.28515625" style="3" customWidth="1"/>
    <col min="1284" max="1284" width="19.140625" style="3" customWidth="1"/>
    <col min="1285" max="1286" width="17.42578125" style="3" customWidth="1"/>
    <col min="1287" max="1287" width="16.140625" style="3" customWidth="1"/>
    <col min="1288" max="1288" width="20" style="3" customWidth="1"/>
    <col min="1289" max="1289" width="17" style="3" customWidth="1"/>
    <col min="1290" max="1290" width="18.85546875" style="3" customWidth="1"/>
    <col min="1291" max="1292" width="16.140625" style="3" customWidth="1"/>
    <col min="1293" max="1293" width="14.85546875" style="3" customWidth="1"/>
    <col min="1294" max="1294" width="18.42578125" style="3" customWidth="1"/>
    <col min="1295" max="1295" width="11.28515625" style="3" customWidth="1"/>
    <col min="1296" max="1296" width="11" style="3" customWidth="1"/>
    <col min="1297" max="1297" width="11.85546875" style="3" customWidth="1"/>
    <col min="1298" max="1536" width="9.140625" style="3"/>
    <col min="1537" max="1537" width="4.42578125" style="3" customWidth="1"/>
    <col min="1538" max="1538" width="30.140625" style="3" customWidth="1"/>
    <col min="1539" max="1539" width="25.28515625" style="3" customWidth="1"/>
    <col min="1540" max="1540" width="19.140625" style="3" customWidth="1"/>
    <col min="1541" max="1542" width="17.42578125" style="3" customWidth="1"/>
    <col min="1543" max="1543" width="16.140625" style="3" customWidth="1"/>
    <col min="1544" max="1544" width="20" style="3" customWidth="1"/>
    <col min="1545" max="1545" width="17" style="3" customWidth="1"/>
    <col min="1546" max="1546" width="18.85546875" style="3" customWidth="1"/>
    <col min="1547" max="1548" width="16.140625" style="3" customWidth="1"/>
    <col min="1549" max="1549" width="14.85546875" style="3" customWidth="1"/>
    <col min="1550" max="1550" width="18.42578125" style="3" customWidth="1"/>
    <col min="1551" max="1551" width="11.28515625" style="3" customWidth="1"/>
    <col min="1552" max="1552" width="11" style="3" customWidth="1"/>
    <col min="1553" max="1553" width="11.85546875" style="3" customWidth="1"/>
    <col min="1554" max="1792" width="9.140625" style="3"/>
    <col min="1793" max="1793" width="4.42578125" style="3" customWidth="1"/>
    <col min="1794" max="1794" width="30.140625" style="3" customWidth="1"/>
    <col min="1795" max="1795" width="25.28515625" style="3" customWidth="1"/>
    <col min="1796" max="1796" width="19.140625" style="3" customWidth="1"/>
    <col min="1797" max="1798" width="17.42578125" style="3" customWidth="1"/>
    <col min="1799" max="1799" width="16.140625" style="3" customWidth="1"/>
    <col min="1800" max="1800" width="20" style="3" customWidth="1"/>
    <col min="1801" max="1801" width="17" style="3" customWidth="1"/>
    <col min="1802" max="1802" width="18.85546875" style="3" customWidth="1"/>
    <col min="1803" max="1804" width="16.140625" style="3" customWidth="1"/>
    <col min="1805" max="1805" width="14.85546875" style="3" customWidth="1"/>
    <col min="1806" max="1806" width="18.42578125" style="3" customWidth="1"/>
    <col min="1807" max="1807" width="11.28515625" style="3" customWidth="1"/>
    <col min="1808" max="1808" width="11" style="3" customWidth="1"/>
    <col min="1809" max="1809" width="11.85546875" style="3" customWidth="1"/>
    <col min="1810" max="2048" width="9.140625" style="3"/>
    <col min="2049" max="2049" width="4.42578125" style="3" customWidth="1"/>
    <col min="2050" max="2050" width="30.140625" style="3" customWidth="1"/>
    <col min="2051" max="2051" width="25.28515625" style="3" customWidth="1"/>
    <col min="2052" max="2052" width="19.140625" style="3" customWidth="1"/>
    <col min="2053" max="2054" width="17.42578125" style="3" customWidth="1"/>
    <col min="2055" max="2055" width="16.140625" style="3" customWidth="1"/>
    <col min="2056" max="2056" width="20" style="3" customWidth="1"/>
    <col min="2057" max="2057" width="17" style="3" customWidth="1"/>
    <col min="2058" max="2058" width="18.85546875" style="3" customWidth="1"/>
    <col min="2059" max="2060" width="16.140625" style="3" customWidth="1"/>
    <col min="2061" max="2061" width="14.85546875" style="3" customWidth="1"/>
    <col min="2062" max="2062" width="18.42578125" style="3" customWidth="1"/>
    <col min="2063" max="2063" width="11.28515625" style="3" customWidth="1"/>
    <col min="2064" max="2064" width="11" style="3" customWidth="1"/>
    <col min="2065" max="2065" width="11.85546875" style="3" customWidth="1"/>
    <col min="2066" max="2304" width="9.140625" style="3"/>
    <col min="2305" max="2305" width="4.42578125" style="3" customWidth="1"/>
    <col min="2306" max="2306" width="30.140625" style="3" customWidth="1"/>
    <col min="2307" max="2307" width="25.28515625" style="3" customWidth="1"/>
    <col min="2308" max="2308" width="19.140625" style="3" customWidth="1"/>
    <col min="2309" max="2310" width="17.42578125" style="3" customWidth="1"/>
    <col min="2311" max="2311" width="16.140625" style="3" customWidth="1"/>
    <col min="2312" max="2312" width="20" style="3" customWidth="1"/>
    <col min="2313" max="2313" width="17" style="3" customWidth="1"/>
    <col min="2314" max="2314" width="18.85546875" style="3" customWidth="1"/>
    <col min="2315" max="2316" width="16.140625" style="3" customWidth="1"/>
    <col min="2317" max="2317" width="14.85546875" style="3" customWidth="1"/>
    <col min="2318" max="2318" width="18.42578125" style="3" customWidth="1"/>
    <col min="2319" max="2319" width="11.28515625" style="3" customWidth="1"/>
    <col min="2320" max="2320" width="11" style="3" customWidth="1"/>
    <col min="2321" max="2321" width="11.85546875" style="3" customWidth="1"/>
    <col min="2322" max="2560" width="9.140625" style="3"/>
    <col min="2561" max="2561" width="4.42578125" style="3" customWidth="1"/>
    <col min="2562" max="2562" width="30.140625" style="3" customWidth="1"/>
    <col min="2563" max="2563" width="25.28515625" style="3" customWidth="1"/>
    <col min="2564" max="2564" width="19.140625" style="3" customWidth="1"/>
    <col min="2565" max="2566" width="17.42578125" style="3" customWidth="1"/>
    <col min="2567" max="2567" width="16.140625" style="3" customWidth="1"/>
    <col min="2568" max="2568" width="20" style="3" customWidth="1"/>
    <col min="2569" max="2569" width="17" style="3" customWidth="1"/>
    <col min="2570" max="2570" width="18.85546875" style="3" customWidth="1"/>
    <col min="2571" max="2572" width="16.140625" style="3" customWidth="1"/>
    <col min="2573" max="2573" width="14.85546875" style="3" customWidth="1"/>
    <col min="2574" max="2574" width="18.42578125" style="3" customWidth="1"/>
    <col min="2575" max="2575" width="11.28515625" style="3" customWidth="1"/>
    <col min="2576" max="2576" width="11" style="3" customWidth="1"/>
    <col min="2577" max="2577" width="11.85546875" style="3" customWidth="1"/>
    <col min="2578" max="2816" width="9.140625" style="3"/>
    <col min="2817" max="2817" width="4.42578125" style="3" customWidth="1"/>
    <col min="2818" max="2818" width="30.140625" style="3" customWidth="1"/>
    <col min="2819" max="2819" width="25.28515625" style="3" customWidth="1"/>
    <col min="2820" max="2820" width="19.140625" style="3" customWidth="1"/>
    <col min="2821" max="2822" width="17.42578125" style="3" customWidth="1"/>
    <col min="2823" max="2823" width="16.140625" style="3" customWidth="1"/>
    <col min="2824" max="2824" width="20" style="3" customWidth="1"/>
    <col min="2825" max="2825" width="17" style="3" customWidth="1"/>
    <col min="2826" max="2826" width="18.85546875" style="3" customWidth="1"/>
    <col min="2827" max="2828" width="16.140625" style="3" customWidth="1"/>
    <col min="2829" max="2829" width="14.85546875" style="3" customWidth="1"/>
    <col min="2830" max="2830" width="18.42578125" style="3" customWidth="1"/>
    <col min="2831" max="2831" width="11.28515625" style="3" customWidth="1"/>
    <col min="2832" max="2832" width="11" style="3" customWidth="1"/>
    <col min="2833" max="2833" width="11.85546875" style="3" customWidth="1"/>
    <col min="2834" max="3072" width="9.140625" style="3"/>
    <col min="3073" max="3073" width="4.42578125" style="3" customWidth="1"/>
    <col min="3074" max="3074" width="30.140625" style="3" customWidth="1"/>
    <col min="3075" max="3075" width="25.28515625" style="3" customWidth="1"/>
    <col min="3076" max="3076" width="19.140625" style="3" customWidth="1"/>
    <col min="3077" max="3078" width="17.42578125" style="3" customWidth="1"/>
    <col min="3079" max="3079" width="16.140625" style="3" customWidth="1"/>
    <col min="3080" max="3080" width="20" style="3" customWidth="1"/>
    <col min="3081" max="3081" width="17" style="3" customWidth="1"/>
    <col min="3082" max="3082" width="18.85546875" style="3" customWidth="1"/>
    <col min="3083" max="3084" width="16.140625" style="3" customWidth="1"/>
    <col min="3085" max="3085" width="14.85546875" style="3" customWidth="1"/>
    <col min="3086" max="3086" width="18.42578125" style="3" customWidth="1"/>
    <col min="3087" max="3087" width="11.28515625" style="3" customWidth="1"/>
    <col min="3088" max="3088" width="11" style="3" customWidth="1"/>
    <col min="3089" max="3089" width="11.85546875" style="3" customWidth="1"/>
    <col min="3090" max="3328" width="9.140625" style="3"/>
    <col min="3329" max="3329" width="4.42578125" style="3" customWidth="1"/>
    <col min="3330" max="3330" width="30.140625" style="3" customWidth="1"/>
    <col min="3331" max="3331" width="25.28515625" style="3" customWidth="1"/>
    <col min="3332" max="3332" width="19.140625" style="3" customWidth="1"/>
    <col min="3333" max="3334" width="17.42578125" style="3" customWidth="1"/>
    <col min="3335" max="3335" width="16.140625" style="3" customWidth="1"/>
    <col min="3336" max="3336" width="20" style="3" customWidth="1"/>
    <col min="3337" max="3337" width="17" style="3" customWidth="1"/>
    <col min="3338" max="3338" width="18.85546875" style="3" customWidth="1"/>
    <col min="3339" max="3340" width="16.140625" style="3" customWidth="1"/>
    <col min="3341" max="3341" width="14.85546875" style="3" customWidth="1"/>
    <col min="3342" max="3342" width="18.42578125" style="3" customWidth="1"/>
    <col min="3343" max="3343" width="11.28515625" style="3" customWidth="1"/>
    <col min="3344" max="3344" width="11" style="3" customWidth="1"/>
    <col min="3345" max="3345" width="11.85546875" style="3" customWidth="1"/>
    <col min="3346" max="3584" width="9.140625" style="3"/>
    <col min="3585" max="3585" width="4.42578125" style="3" customWidth="1"/>
    <col min="3586" max="3586" width="30.140625" style="3" customWidth="1"/>
    <col min="3587" max="3587" width="25.28515625" style="3" customWidth="1"/>
    <col min="3588" max="3588" width="19.140625" style="3" customWidth="1"/>
    <col min="3589" max="3590" width="17.42578125" style="3" customWidth="1"/>
    <col min="3591" max="3591" width="16.140625" style="3" customWidth="1"/>
    <col min="3592" max="3592" width="20" style="3" customWidth="1"/>
    <col min="3593" max="3593" width="17" style="3" customWidth="1"/>
    <col min="3594" max="3594" width="18.85546875" style="3" customWidth="1"/>
    <col min="3595" max="3596" width="16.140625" style="3" customWidth="1"/>
    <col min="3597" max="3597" width="14.85546875" style="3" customWidth="1"/>
    <col min="3598" max="3598" width="18.42578125" style="3" customWidth="1"/>
    <col min="3599" max="3599" width="11.28515625" style="3" customWidth="1"/>
    <col min="3600" max="3600" width="11" style="3" customWidth="1"/>
    <col min="3601" max="3601" width="11.85546875" style="3" customWidth="1"/>
    <col min="3602" max="3840" width="9.140625" style="3"/>
    <col min="3841" max="3841" width="4.42578125" style="3" customWidth="1"/>
    <col min="3842" max="3842" width="30.140625" style="3" customWidth="1"/>
    <col min="3843" max="3843" width="25.28515625" style="3" customWidth="1"/>
    <col min="3844" max="3844" width="19.140625" style="3" customWidth="1"/>
    <col min="3845" max="3846" width="17.42578125" style="3" customWidth="1"/>
    <col min="3847" max="3847" width="16.140625" style="3" customWidth="1"/>
    <col min="3848" max="3848" width="20" style="3" customWidth="1"/>
    <col min="3849" max="3849" width="17" style="3" customWidth="1"/>
    <col min="3850" max="3850" width="18.85546875" style="3" customWidth="1"/>
    <col min="3851" max="3852" width="16.140625" style="3" customWidth="1"/>
    <col min="3853" max="3853" width="14.85546875" style="3" customWidth="1"/>
    <col min="3854" max="3854" width="18.42578125" style="3" customWidth="1"/>
    <col min="3855" max="3855" width="11.28515625" style="3" customWidth="1"/>
    <col min="3856" max="3856" width="11" style="3" customWidth="1"/>
    <col min="3857" max="3857" width="11.85546875" style="3" customWidth="1"/>
    <col min="3858" max="4096" width="9.140625" style="3"/>
    <col min="4097" max="4097" width="4.42578125" style="3" customWidth="1"/>
    <col min="4098" max="4098" width="30.140625" style="3" customWidth="1"/>
    <col min="4099" max="4099" width="25.28515625" style="3" customWidth="1"/>
    <col min="4100" max="4100" width="19.140625" style="3" customWidth="1"/>
    <col min="4101" max="4102" width="17.42578125" style="3" customWidth="1"/>
    <col min="4103" max="4103" width="16.140625" style="3" customWidth="1"/>
    <col min="4104" max="4104" width="20" style="3" customWidth="1"/>
    <col min="4105" max="4105" width="17" style="3" customWidth="1"/>
    <col min="4106" max="4106" width="18.85546875" style="3" customWidth="1"/>
    <col min="4107" max="4108" width="16.140625" style="3" customWidth="1"/>
    <col min="4109" max="4109" width="14.85546875" style="3" customWidth="1"/>
    <col min="4110" max="4110" width="18.42578125" style="3" customWidth="1"/>
    <col min="4111" max="4111" width="11.28515625" style="3" customWidth="1"/>
    <col min="4112" max="4112" width="11" style="3" customWidth="1"/>
    <col min="4113" max="4113" width="11.85546875" style="3" customWidth="1"/>
    <col min="4114" max="4352" width="9.140625" style="3"/>
    <col min="4353" max="4353" width="4.42578125" style="3" customWidth="1"/>
    <col min="4354" max="4354" width="30.140625" style="3" customWidth="1"/>
    <col min="4355" max="4355" width="25.28515625" style="3" customWidth="1"/>
    <col min="4356" max="4356" width="19.140625" style="3" customWidth="1"/>
    <col min="4357" max="4358" width="17.42578125" style="3" customWidth="1"/>
    <col min="4359" max="4359" width="16.140625" style="3" customWidth="1"/>
    <col min="4360" max="4360" width="20" style="3" customWidth="1"/>
    <col min="4361" max="4361" width="17" style="3" customWidth="1"/>
    <col min="4362" max="4362" width="18.85546875" style="3" customWidth="1"/>
    <col min="4363" max="4364" width="16.140625" style="3" customWidth="1"/>
    <col min="4365" max="4365" width="14.85546875" style="3" customWidth="1"/>
    <col min="4366" max="4366" width="18.42578125" style="3" customWidth="1"/>
    <col min="4367" max="4367" width="11.28515625" style="3" customWidth="1"/>
    <col min="4368" max="4368" width="11" style="3" customWidth="1"/>
    <col min="4369" max="4369" width="11.85546875" style="3" customWidth="1"/>
    <col min="4370" max="4608" width="9.140625" style="3"/>
    <col min="4609" max="4609" width="4.42578125" style="3" customWidth="1"/>
    <col min="4610" max="4610" width="30.140625" style="3" customWidth="1"/>
    <col min="4611" max="4611" width="25.28515625" style="3" customWidth="1"/>
    <col min="4612" max="4612" width="19.140625" style="3" customWidth="1"/>
    <col min="4613" max="4614" width="17.42578125" style="3" customWidth="1"/>
    <col min="4615" max="4615" width="16.140625" style="3" customWidth="1"/>
    <col min="4616" max="4616" width="20" style="3" customWidth="1"/>
    <col min="4617" max="4617" width="17" style="3" customWidth="1"/>
    <col min="4618" max="4618" width="18.85546875" style="3" customWidth="1"/>
    <col min="4619" max="4620" width="16.140625" style="3" customWidth="1"/>
    <col min="4621" max="4621" width="14.85546875" style="3" customWidth="1"/>
    <col min="4622" max="4622" width="18.42578125" style="3" customWidth="1"/>
    <col min="4623" max="4623" width="11.28515625" style="3" customWidth="1"/>
    <col min="4624" max="4624" width="11" style="3" customWidth="1"/>
    <col min="4625" max="4625" width="11.85546875" style="3" customWidth="1"/>
    <col min="4626" max="4864" width="9.140625" style="3"/>
    <col min="4865" max="4865" width="4.42578125" style="3" customWidth="1"/>
    <col min="4866" max="4866" width="30.140625" style="3" customWidth="1"/>
    <col min="4867" max="4867" width="25.28515625" style="3" customWidth="1"/>
    <col min="4868" max="4868" width="19.140625" style="3" customWidth="1"/>
    <col min="4869" max="4870" width="17.42578125" style="3" customWidth="1"/>
    <col min="4871" max="4871" width="16.140625" style="3" customWidth="1"/>
    <col min="4872" max="4872" width="20" style="3" customWidth="1"/>
    <col min="4873" max="4873" width="17" style="3" customWidth="1"/>
    <col min="4874" max="4874" width="18.85546875" style="3" customWidth="1"/>
    <col min="4875" max="4876" width="16.140625" style="3" customWidth="1"/>
    <col min="4877" max="4877" width="14.85546875" style="3" customWidth="1"/>
    <col min="4878" max="4878" width="18.42578125" style="3" customWidth="1"/>
    <col min="4879" max="4879" width="11.28515625" style="3" customWidth="1"/>
    <col min="4880" max="4880" width="11" style="3" customWidth="1"/>
    <col min="4881" max="4881" width="11.85546875" style="3" customWidth="1"/>
    <col min="4882" max="5120" width="9.140625" style="3"/>
    <col min="5121" max="5121" width="4.42578125" style="3" customWidth="1"/>
    <col min="5122" max="5122" width="30.140625" style="3" customWidth="1"/>
    <col min="5123" max="5123" width="25.28515625" style="3" customWidth="1"/>
    <col min="5124" max="5124" width="19.140625" style="3" customWidth="1"/>
    <col min="5125" max="5126" width="17.42578125" style="3" customWidth="1"/>
    <col min="5127" max="5127" width="16.140625" style="3" customWidth="1"/>
    <col min="5128" max="5128" width="20" style="3" customWidth="1"/>
    <col min="5129" max="5129" width="17" style="3" customWidth="1"/>
    <col min="5130" max="5130" width="18.85546875" style="3" customWidth="1"/>
    <col min="5131" max="5132" width="16.140625" style="3" customWidth="1"/>
    <col min="5133" max="5133" width="14.85546875" style="3" customWidth="1"/>
    <col min="5134" max="5134" width="18.42578125" style="3" customWidth="1"/>
    <col min="5135" max="5135" width="11.28515625" style="3" customWidth="1"/>
    <col min="5136" max="5136" width="11" style="3" customWidth="1"/>
    <col min="5137" max="5137" width="11.85546875" style="3" customWidth="1"/>
    <col min="5138" max="5376" width="9.140625" style="3"/>
    <col min="5377" max="5377" width="4.42578125" style="3" customWidth="1"/>
    <col min="5378" max="5378" width="30.140625" style="3" customWidth="1"/>
    <col min="5379" max="5379" width="25.28515625" style="3" customWidth="1"/>
    <col min="5380" max="5380" width="19.140625" style="3" customWidth="1"/>
    <col min="5381" max="5382" width="17.42578125" style="3" customWidth="1"/>
    <col min="5383" max="5383" width="16.140625" style="3" customWidth="1"/>
    <col min="5384" max="5384" width="20" style="3" customWidth="1"/>
    <col min="5385" max="5385" width="17" style="3" customWidth="1"/>
    <col min="5386" max="5386" width="18.85546875" style="3" customWidth="1"/>
    <col min="5387" max="5388" width="16.140625" style="3" customWidth="1"/>
    <col min="5389" max="5389" width="14.85546875" style="3" customWidth="1"/>
    <col min="5390" max="5390" width="18.42578125" style="3" customWidth="1"/>
    <col min="5391" max="5391" width="11.28515625" style="3" customWidth="1"/>
    <col min="5392" max="5392" width="11" style="3" customWidth="1"/>
    <col min="5393" max="5393" width="11.85546875" style="3" customWidth="1"/>
    <col min="5394" max="5632" width="9.140625" style="3"/>
    <col min="5633" max="5633" width="4.42578125" style="3" customWidth="1"/>
    <col min="5634" max="5634" width="30.140625" style="3" customWidth="1"/>
    <col min="5635" max="5635" width="25.28515625" style="3" customWidth="1"/>
    <col min="5636" max="5636" width="19.140625" style="3" customWidth="1"/>
    <col min="5637" max="5638" width="17.42578125" style="3" customWidth="1"/>
    <col min="5639" max="5639" width="16.140625" style="3" customWidth="1"/>
    <col min="5640" max="5640" width="20" style="3" customWidth="1"/>
    <col min="5641" max="5641" width="17" style="3" customWidth="1"/>
    <col min="5642" max="5642" width="18.85546875" style="3" customWidth="1"/>
    <col min="5643" max="5644" width="16.140625" style="3" customWidth="1"/>
    <col min="5645" max="5645" width="14.85546875" style="3" customWidth="1"/>
    <col min="5646" max="5646" width="18.42578125" style="3" customWidth="1"/>
    <col min="5647" max="5647" width="11.28515625" style="3" customWidth="1"/>
    <col min="5648" max="5648" width="11" style="3" customWidth="1"/>
    <col min="5649" max="5649" width="11.85546875" style="3" customWidth="1"/>
    <col min="5650" max="5888" width="9.140625" style="3"/>
    <col min="5889" max="5889" width="4.42578125" style="3" customWidth="1"/>
    <col min="5890" max="5890" width="30.140625" style="3" customWidth="1"/>
    <col min="5891" max="5891" width="25.28515625" style="3" customWidth="1"/>
    <col min="5892" max="5892" width="19.140625" style="3" customWidth="1"/>
    <col min="5893" max="5894" width="17.42578125" style="3" customWidth="1"/>
    <col min="5895" max="5895" width="16.140625" style="3" customWidth="1"/>
    <col min="5896" max="5896" width="20" style="3" customWidth="1"/>
    <col min="5897" max="5897" width="17" style="3" customWidth="1"/>
    <col min="5898" max="5898" width="18.85546875" style="3" customWidth="1"/>
    <col min="5899" max="5900" width="16.140625" style="3" customWidth="1"/>
    <col min="5901" max="5901" width="14.85546875" style="3" customWidth="1"/>
    <col min="5902" max="5902" width="18.42578125" style="3" customWidth="1"/>
    <col min="5903" max="5903" width="11.28515625" style="3" customWidth="1"/>
    <col min="5904" max="5904" width="11" style="3" customWidth="1"/>
    <col min="5905" max="5905" width="11.85546875" style="3" customWidth="1"/>
    <col min="5906" max="6144" width="9.140625" style="3"/>
    <col min="6145" max="6145" width="4.42578125" style="3" customWidth="1"/>
    <col min="6146" max="6146" width="30.140625" style="3" customWidth="1"/>
    <col min="6147" max="6147" width="25.28515625" style="3" customWidth="1"/>
    <col min="6148" max="6148" width="19.140625" style="3" customWidth="1"/>
    <col min="6149" max="6150" width="17.42578125" style="3" customWidth="1"/>
    <col min="6151" max="6151" width="16.140625" style="3" customWidth="1"/>
    <col min="6152" max="6152" width="20" style="3" customWidth="1"/>
    <col min="6153" max="6153" width="17" style="3" customWidth="1"/>
    <col min="6154" max="6154" width="18.85546875" style="3" customWidth="1"/>
    <col min="6155" max="6156" width="16.140625" style="3" customWidth="1"/>
    <col min="6157" max="6157" width="14.85546875" style="3" customWidth="1"/>
    <col min="6158" max="6158" width="18.42578125" style="3" customWidth="1"/>
    <col min="6159" max="6159" width="11.28515625" style="3" customWidth="1"/>
    <col min="6160" max="6160" width="11" style="3" customWidth="1"/>
    <col min="6161" max="6161" width="11.85546875" style="3" customWidth="1"/>
    <col min="6162" max="6400" width="9.140625" style="3"/>
    <col min="6401" max="6401" width="4.42578125" style="3" customWidth="1"/>
    <col min="6402" max="6402" width="30.140625" style="3" customWidth="1"/>
    <col min="6403" max="6403" width="25.28515625" style="3" customWidth="1"/>
    <col min="6404" max="6404" width="19.140625" style="3" customWidth="1"/>
    <col min="6405" max="6406" width="17.42578125" style="3" customWidth="1"/>
    <col min="6407" max="6407" width="16.140625" style="3" customWidth="1"/>
    <col min="6408" max="6408" width="20" style="3" customWidth="1"/>
    <col min="6409" max="6409" width="17" style="3" customWidth="1"/>
    <col min="6410" max="6410" width="18.85546875" style="3" customWidth="1"/>
    <col min="6411" max="6412" width="16.140625" style="3" customWidth="1"/>
    <col min="6413" max="6413" width="14.85546875" style="3" customWidth="1"/>
    <col min="6414" max="6414" width="18.42578125" style="3" customWidth="1"/>
    <col min="6415" max="6415" width="11.28515625" style="3" customWidth="1"/>
    <col min="6416" max="6416" width="11" style="3" customWidth="1"/>
    <col min="6417" max="6417" width="11.85546875" style="3" customWidth="1"/>
    <col min="6418" max="6656" width="9.140625" style="3"/>
    <col min="6657" max="6657" width="4.42578125" style="3" customWidth="1"/>
    <col min="6658" max="6658" width="30.140625" style="3" customWidth="1"/>
    <col min="6659" max="6659" width="25.28515625" style="3" customWidth="1"/>
    <col min="6660" max="6660" width="19.140625" style="3" customWidth="1"/>
    <col min="6661" max="6662" width="17.42578125" style="3" customWidth="1"/>
    <col min="6663" max="6663" width="16.140625" style="3" customWidth="1"/>
    <col min="6664" max="6664" width="20" style="3" customWidth="1"/>
    <col min="6665" max="6665" width="17" style="3" customWidth="1"/>
    <col min="6666" max="6666" width="18.85546875" style="3" customWidth="1"/>
    <col min="6667" max="6668" width="16.140625" style="3" customWidth="1"/>
    <col min="6669" max="6669" width="14.85546875" style="3" customWidth="1"/>
    <col min="6670" max="6670" width="18.42578125" style="3" customWidth="1"/>
    <col min="6671" max="6671" width="11.28515625" style="3" customWidth="1"/>
    <col min="6672" max="6672" width="11" style="3" customWidth="1"/>
    <col min="6673" max="6673" width="11.85546875" style="3" customWidth="1"/>
    <col min="6674" max="6912" width="9.140625" style="3"/>
    <col min="6913" max="6913" width="4.42578125" style="3" customWidth="1"/>
    <col min="6914" max="6914" width="30.140625" style="3" customWidth="1"/>
    <col min="6915" max="6915" width="25.28515625" style="3" customWidth="1"/>
    <col min="6916" max="6916" width="19.140625" style="3" customWidth="1"/>
    <col min="6917" max="6918" width="17.42578125" style="3" customWidth="1"/>
    <col min="6919" max="6919" width="16.140625" style="3" customWidth="1"/>
    <col min="6920" max="6920" width="20" style="3" customWidth="1"/>
    <col min="6921" max="6921" width="17" style="3" customWidth="1"/>
    <col min="6922" max="6922" width="18.85546875" style="3" customWidth="1"/>
    <col min="6923" max="6924" width="16.140625" style="3" customWidth="1"/>
    <col min="6925" max="6925" width="14.85546875" style="3" customWidth="1"/>
    <col min="6926" max="6926" width="18.42578125" style="3" customWidth="1"/>
    <col min="6927" max="6927" width="11.28515625" style="3" customWidth="1"/>
    <col min="6928" max="6928" width="11" style="3" customWidth="1"/>
    <col min="6929" max="6929" width="11.85546875" style="3" customWidth="1"/>
    <col min="6930" max="7168" width="9.140625" style="3"/>
    <col min="7169" max="7169" width="4.42578125" style="3" customWidth="1"/>
    <col min="7170" max="7170" width="30.140625" style="3" customWidth="1"/>
    <col min="7171" max="7171" width="25.28515625" style="3" customWidth="1"/>
    <col min="7172" max="7172" width="19.140625" style="3" customWidth="1"/>
    <col min="7173" max="7174" width="17.42578125" style="3" customWidth="1"/>
    <col min="7175" max="7175" width="16.140625" style="3" customWidth="1"/>
    <col min="7176" max="7176" width="20" style="3" customWidth="1"/>
    <col min="7177" max="7177" width="17" style="3" customWidth="1"/>
    <col min="7178" max="7178" width="18.85546875" style="3" customWidth="1"/>
    <col min="7179" max="7180" width="16.140625" style="3" customWidth="1"/>
    <col min="7181" max="7181" width="14.85546875" style="3" customWidth="1"/>
    <col min="7182" max="7182" width="18.42578125" style="3" customWidth="1"/>
    <col min="7183" max="7183" width="11.28515625" style="3" customWidth="1"/>
    <col min="7184" max="7184" width="11" style="3" customWidth="1"/>
    <col min="7185" max="7185" width="11.85546875" style="3" customWidth="1"/>
    <col min="7186" max="7424" width="9.140625" style="3"/>
    <col min="7425" max="7425" width="4.42578125" style="3" customWidth="1"/>
    <col min="7426" max="7426" width="30.140625" style="3" customWidth="1"/>
    <col min="7427" max="7427" width="25.28515625" style="3" customWidth="1"/>
    <col min="7428" max="7428" width="19.140625" style="3" customWidth="1"/>
    <col min="7429" max="7430" width="17.42578125" style="3" customWidth="1"/>
    <col min="7431" max="7431" width="16.140625" style="3" customWidth="1"/>
    <col min="7432" max="7432" width="20" style="3" customWidth="1"/>
    <col min="7433" max="7433" width="17" style="3" customWidth="1"/>
    <col min="7434" max="7434" width="18.85546875" style="3" customWidth="1"/>
    <col min="7435" max="7436" width="16.140625" style="3" customWidth="1"/>
    <col min="7437" max="7437" width="14.85546875" style="3" customWidth="1"/>
    <col min="7438" max="7438" width="18.42578125" style="3" customWidth="1"/>
    <col min="7439" max="7439" width="11.28515625" style="3" customWidth="1"/>
    <col min="7440" max="7440" width="11" style="3" customWidth="1"/>
    <col min="7441" max="7441" width="11.85546875" style="3" customWidth="1"/>
    <col min="7442" max="7680" width="9.140625" style="3"/>
    <col min="7681" max="7681" width="4.42578125" style="3" customWidth="1"/>
    <col min="7682" max="7682" width="30.140625" style="3" customWidth="1"/>
    <col min="7683" max="7683" width="25.28515625" style="3" customWidth="1"/>
    <col min="7684" max="7684" width="19.140625" style="3" customWidth="1"/>
    <col min="7685" max="7686" width="17.42578125" style="3" customWidth="1"/>
    <col min="7687" max="7687" width="16.140625" style="3" customWidth="1"/>
    <col min="7688" max="7688" width="20" style="3" customWidth="1"/>
    <col min="7689" max="7689" width="17" style="3" customWidth="1"/>
    <col min="7690" max="7690" width="18.85546875" style="3" customWidth="1"/>
    <col min="7691" max="7692" width="16.140625" style="3" customWidth="1"/>
    <col min="7693" max="7693" width="14.85546875" style="3" customWidth="1"/>
    <col min="7694" max="7694" width="18.42578125" style="3" customWidth="1"/>
    <col min="7695" max="7695" width="11.28515625" style="3" customWidth="1"/>
    <col min="7696" max="7696" width="11" style="3" customWidth="1"/>
    <col min="7697" max="7697" width="11.85546875" style="3" customWidth="1"/>
    <col min="7698" max="7936" width="9.140625" style="3"/>
    <col min="7937" max="7937" width="4.42578125" style="3" customWidth="1"/>
    <col min="7938" max="7938" width="30.140625" style="3" customWidth="1"/>
    <col min="7939" max="7939" width="25.28515625" style="3" customWidth="1"/>
    <col min="7940" max="7940" width="19.140625" style="3" customWidth="1"/>
    <col min="7941" max="7942" width="17.42578125" style="3" customWidth="1"/>
    <col min="7943" max="7943" width="16.140625" style="3" customWidth="1"/>
    <col min="7944" max="7944" width="20" style="3" customWidth="1"/>
    <col min="7945" max="7945" width="17" style="3" customWidth="1"/>
    <col min="7946" max="7946" width="18.85546875" style="3" customWidth="1"/>
    <col min="7947" max="7948" width="16.140625" style="3" customWidth="1"/>
    <col min="7949" max="7949" width="14.85546875" style="3" customWidth="1"/>
    <col min="7950" max="7950" width="18.42578125" style="3" customWidth="1"/>
    <col min="7951" max="7951" width="11.28515625" style="3" customWidth="1"/>
    <col min="7952" max="7952" width="11" style="3" customWidth="1"/>
    <col min="7953" max="7953" width="11.85546875" style="3" customWidth="1"/>
    <col min="7954" max="8192" width="9.140625" style="3"/>
    <col min="8193" max="8193" width="4.42578125" style="3" customWidth="1"/>
    <col min="8194" max="8194" width="30.140625" style="3" customWidth="1"/>
    <col min="8195" max="8195" width="25.28515625" style="3" customWidth="1"/>
    <col min="8196" max="8196" width="19.140625" style="3" customWidth="1"/>
    <col min="8197" max="8198" width="17.42578125" style="3" customWidth="1"/>
    <col min="8199" max="8199" width="16.140625" style="3" customWidth="1"/>
    <col min="8200" max="8200" width="20" style="3" customWidth="1"/>
    <col min="8201" max="8201" width="17" style="3" customWidth="1"/>
    <col min="8202" max="8202" width="18.85546875" style="3" customWidth="1"/>
    <col min="8203" max="8204" width="16.140625" style="3" customWidth="1"/>
    <col min="8205" max="8205" width="14.85546875" style="3" customWidth="1"/>
    <col min="8206" max="8206" width="18.42578125" style="3" customWidth="1"/>
    <col min="8207" max="8207" width="11.28515625" style="3" customWidth="1"/>
    <col min="8208" max="8208" width="11" style="3" customWidth="1"/>
    <col min="8209" max="8209" width="11.85546875" style="3" customWidth="1"/>
    <col min="8210" max="8448" width="9.140625" style="3"/>
    <col min="8449" max="8449" width="4.42578125" style="3" customWidth="1"/>
    <col min="8450" max="8450" width="30.140625" style="3" customWidth="1"/>
    <col min="8451" max="8451" width="25.28515625" style="3" customWidth="1"/>
    <col min="8452" max="8452" width="19.140625" style="3" customWidth="1"/>
    <col min="8453" max="8454" width="17.42578125" style="3" customWidth="1"/>
    <col min="8455" max="8455" width="16.140625" style="3" customWidth="1"/>
    <col min="8456" max="8456" width="20" style="3" customWidth="1"/>
    <col min="8457" max="8457" width="17" style="3" customWidth="1"/>
    <col min="8458" max="8458" width="18.85546875" style="3" customWidth="1"/>
    <col min="8459" max="8460" width="16.140625" style="3" customWidth="1"/>
    <col min="8461" max="8461" width="14.85546875" style="3" customWidth="1"/>
    <col min="8462" max="8462" width="18.42578125" style="3" customWidth="1"/>
    <col min="8463" max="8463" width="11.28515625" style="3" customWidth="1"/>
    <col min="8464" max="8464" width="11" style="3" customWidth="1"/>
    <col min="8465" max="8465" width="11.85546875" style="3" customWidth="1"/>
    <col min="8466" max="8704" width="9.140625" style="3"/>
    <col min="8705" max="8705" width="4.42578125" style="3" customWidth="1"/>
    <col min="8706" max="8706" width="30.140625" style="3" customWidth="1"/>
    <col min="8707" max="8707" width="25.28515625" style="3" customWidth="1"/>
    <col min="8708" max="8708" width="19.140625" style="3" customWidth="1"/>
    <col min="8709" max="8710" width="17.42578125" style="3" customWidth="1"/>
    <col min="8711" max="8711" width="16.140625" style="3" customWidth="1"/>
    <col min="8712" max="8712" width="20" style="3" customWidth="1"/>
    <col min="8713" max="8713" width="17" style="3" customWidth="1"/>
    <col min="8714" max="8714" width="18.85546875" style="3" customWidth="1"/>
    <col min="8715" max="8716" width="16.140625" style="3" customWidth="1"/>
    <col min="8717" max="8717" width="14.85546875" style="3" customWidth="1"/>
    <col min="8718" max="8718" width="18.42578125" style="3" customWidth="1"/>
    <col min="8719" max="8719" width="11.28515625" style="3" customWidth="1"/>
    <col min="8720" max="8720" width="11" style="3" customWidth="1"/>
    <col min="8721" max="8721" width="11.85546875" style="3" customWidth="1"/>
    <col min="8722" max="8960" width="9.140625" style="3"/>
    <col min="8961" max="8961" width="4.42578125" style="3" customWidth="1"/>
    <col min="8962" max="8962" width="30.140625" style="3" customWidth="1"/>
    <col min="8963" max="8963" width="25.28515625" style="3" customWidth="1"/>
    <col min="8964" max="8964" width="19.140625" style="3" customWidth="1"/>
    <col min="8965" max="8966" width="17.42578125" style="3" customWidth="1"/>
    <col min="8967" max="8967" width="16.140625" style="3" customWidth="1"/>
    <col min="8968" max="8968" width="20" style="3" customWidth="1"/>
    <col min="8969" max="8969" width="17" style="3" customWidth="1"/>
    <col min="8970" max="8970" width="18.85546875" style="3" customWidth="1"/>
    <col min="8971" max="8972" width="16.140625" style="3" customWidth="1"/>
    <col min="8973" max="8973" width="14.85546875" style="3" customWidth="1"/>
    <col min="8974" max="8974" width="18.42578125" style="3" customWidth="1"/>
    <col min="8975" max="8975" width="11.28515625" style="3" customWidth="1"/>
    <col min="8976" max="8976" width="11" style="3" customWidth="1"/>
    <col min="8977" max="8977" width="11.85546875" style="3" customWidth="1"/>
    <col min="8978" max="9216" width="9.140625" style="3"/>
    <col min="9217" max="9217" width="4.42578125" style="3" customWidth="1"/>
    <col min="9218" max="9218" width="30.140625" style="3" customWidth="1"/>
    <col min="9219" max="9219" width="25.28515625" style="3" customWidth="1"/>
    <col min="9220" max="9220" width="19.140625" style="3" customWidth="1"/>
    <col min="9221" max="9222" width="17.42578125" style="3" customWidth="1"/>
    <col min="9223" max="9223" width="16.140625" style="3" customWidth="1"/>
    <col min="9224" max="9224" width="20" style="3" customWidth="1"/>
    <col min="9225" max="9225" width="17" style="3" customWidth="1"/>
    <col min="9226" max="9226" width="18.85546875" style="3" customWidth="1"/>
    <col min="9227" max="9228" width="16.140625" style="3" customWidth="1"/>
    <col min="9229" max="9229" width="14.85546875" style="3" customWidth="1"/>
    <col min="9230" max="9230" width="18.42578125" style="3" customWidth="1"/>
    <col min="9231" max="9231" width="11.28515625" style="3" customWidth="1"/>
    <col min="9232" max="9232" width="11" style="3" customWidth="1"/>
    <col min="9233" max="9233" width="11.85546875" style="3" customWidth="1"/>
    <col min="9234" max="9472" width="9.140625" style="3"/>
    <col min="9473" max="9473" width="4.42578125" style="3" customWidth="1"/>
    <col min="9474" max="9474" width="30.140625" style="3" customWidth="1"/>
    <col min="9475" max="9475" width="25.28515625" style="3" customWidth="1"/>
    <col min="9476" max="9476" width="19.140625" style="3" customWidth="1"/>
    <col min="9477" max="9478" width="17.42578125" style="3" customWidth="1"/>
    <col min="9479" max="9479" width="16.140625" style="3" customWidth="1"/>
    <col min="9480" max="9480" width="20" style="3" customWidth="1"/>
    <col min="9481" max="9481" width="17" style="3" customWidth="1"/>
    <col min="9482" max="9482" width="18.85546875" style="3" customWidth="1"/>
    <col min="9483" max="9484" width="16.140625" style="3" customWidth="1"/>
    <col min="9485" max="9485" width="14.85546875" style="3" customWidth="1"/>
    <col min="9486" max="9486" width="18.42578125" style="3" customWidth="1"/>
    <col min="9487" max="9487" width="11.28515625" style="3" customWidth="1"/>
    <col min="9488" max="9488" width="11" style="3" customWidth="1"/>
    <col min="9489" max="9489" width="11.85546875" style="3" customWidth="1"/>
    <col min="9490" max="9728" width="9.140625" style="3"/>
    <col min="9729" max="9729" width="4.42578125" style="3" customWidth="1"/>
    <col min="9730" max="9730" width="30.140625" style="3" customWidth="1"/>
    <col min="9731" max="9731" width="25.28515625" style="3" customWidth="1"/>
    <col min="9732" max="9732" width="19.140625" style="3" customWidth="1"/>
    <col min="9733" max="9734" width="17.42578125" style="3" customWidth="1"/>
    <col min="9735" max="9735" width="16.140625" style="3" customWidth="1"/>
    <col min="9736" max="9736" width="20" style="3" customWidth="1"/>
    <col min="9737" max="9737" width="17" style="3" customWidth="1"/>
    <col min="9738" max="9738" width="18.85546875" style="3" customWidth="1"/>
    <col min="9739" max="9740" width="16.140625" style="3" customWidth="1"/>
    <col min="9741" max="9741" width="14.85546875" style="3" customWidth="1"/>
    <col min="9742" max="9742" width="18.42578125" style="3" customWidth="1"/>
    <col min="9743" max="9743" width="11.28515625" style="3" customWidth="1"/>
    <col min="9744" max="9744" width="11" style="3" customWidth="1"/>
    <col min="9745" max="9745" width="11.85546875" style="3" customWidth="1"/>
    <col min="9746" max="9984" width="9.140625" style="3"/>
    <col min="9985" max="9985" width="4.42578125" style="3" customWidth="1"/>
    <col min="9986" max="9986" width="30.140625" style="3" customWidth="1"/>
    <col min="9987" max="9987" width="25.28515625" style="3" customWidth="1"/>
    <col min="9988" max="9988" width="19.140625" style="3" customWidth="1"/>
    <col min="9989" max="9990" width="17.42578125" style="3" customWidth="1"/>
    <col min="9991" max="9991" width="16.140625" style="3" customWidth="1"/>
    <col min="9992" max="9992" width="20" style="3" customWidth="1"/>
    <col min="9993" max="9993" width="17" style="3" customWidth="1"/>
    <col min="9994" max="9994" width="18.85546875" style="3" customWidth="1"/>
    <col min="9995" max="9996" width="16.140625" style="3" customWidth="1"/>
    <col min="9997" max="9997" width="14.85546875" style="3" customWidth="1"/>
    <col min="9998" max="9998" width="18.42578125" style="3" customWidth="1"/>
    <col min="9999" max="9999" width="11.28515625" style="3" customWidth="1"/>
    <col min="10000" max="10000" width="11" style="3" customWidth="1"/>
    <col min="10001" max="10001" width="11.85546875" style="3" customWidth="1"/>
    <col min="10002" max="10240" width="9.140625" style="3"/>
    <col min="10241" max="10241" width="4.42578125" style="3" customWidth="1"/>
    <col min="10242" max="10242" width="30.140625" style="3" customWidth="1"/>
    <col min="10243" max="10243" width="25.28515625" style="3" customWidth="1"/>
    <col min="10244" max="10244" width="19.140625" style="3" customWidth="1"/>
    <col min="10245" max="10246" width="17.42578125" style="3" customWidth="1"/>
    <col min="10247" max="10247" width="16.140625" style="3" customWidth="1"/>
    <col min="10248" max="10248" width="20" style="3" customWidth="1"/>
    <col min="10249" max="10249" width="17" style="3" customWidth="1"/>
    <col min="10250" max="10250" width="18.85546875" style="3" customWidth="1"/>
    <col min="10251" max="10252" width="16.140625" style="3" customWidth="1"/>
    <col min="10253" max="10253" width="14.85546875" style="3" customWidth="1"/>
    <col min="10254" max="10254" width="18.42578125" style="3" customWidth="1"/>
    <col min="10255" max="10255" width="11.28515625" style="3" customWidth="1"/>
    <col min="10256" max="10256" width="11" style="3" customWidth="1"/>
    <col min="10257" max="10257" width="11.85546875" style="3" customWidth="1"/>
    <col min="10258" max="10496" width="9.140625" style="3"/>
    <col min="10497" max="10497" width="4.42578125" style="3" customWidth="1"/>
    <col min="10498" max="10498" width="30.140625" style="3" customWidth="1"/>
    <col min="10499" max="10499" width="25.28515625" style="3" customWidth="1"/>
    <col min="10500" max="10500" width="19.140625" style="3" customWidth="1"/>
    <col min="10501" max="10502" width="17.42578125" style="3" customWidth="1"/>
    <col min="10503" max="10503" width="16.140625" style="3" customWidth="1"/>
    <col min="10504" max="10504" width="20" style="3" customWidth="1"/>
    <col min="10505" max="10505" width="17" style="3" customWidth="1"/>
    <col min="10506" max="10506" width="18.85546875" style="3" customWidth="1"/>
    <col min="10507" max="10508" width="16.140625" style="3" customWidth="1"/>
    <col min="10509" max="10509" width="14.85546875" style="3" customWidth="1"/>
    <col min="10510" max="10510" width="18.42578125" style="3" customWidth="1"/>
    <col min="10511" max="10511" width="11.28515625" style="3" customWidth="1"/>
    <col min="10512" max="10512" width="11" style="3" customWidth="1"/>
    <col min="10513" max="10513" width="11.85546875" style="3" customWidth="1"/>
    <col min="10514" max="10752" width="9.140625" style="3"/>
    <col min="10753" max="10753" width="4.42578125" style="3" customWidth="1"/>
    <col min="10754" max="10754" width="30.140625" style="3" customWidth="1"/>
    <col min="10755" max="10755" width="25.28515625" style="3" customWidth="1"/>
    <col min="10756" max="10756" width="19.140625" style="3" customWidth="1"/>
    <col min="10757" max="10758" width="17.42578125" style="3" customWidth="1"/>
    <col min="10759" max="10759" width="16.140625" style="3" customWidth="1"/>
    <col min="10760" max="10760" width="20" style="3" customWidth="1"/>
    <col min="10761" max="10761" width="17" style="3" customWidth="1"/>
    <col min="10762" max="10762" width="18.85546875" style="3" customWidth="1"/>
    <col min="10763" max="10764" width="16.140625" style="3" customWidth="1"/>
    <col min="10765" max="10765" width="14.85546875" style="3" customWidth="1"/>
    <col min="10766" max="10766" width="18.42578125" style="3" customWidth="1"/>
    <col min="10767" max="10767" width="11.28515625" style="3" customWidth="1"/>
    <col min="10768" max="10768" width="11" style="3" customWidth="1"/>
    <col min="10769" max="10769" width="11.85546875" style="3" customWidth="1"/>
    <col min="10770" max="11008" width="9.140625" style="3"/>
    <col min="11009" max="11009" width="4.42578125" style="3" customWidth="1"/>
    <col min="11010" max="11010" width="30.140625" style="3" customWidth="1"/>
    <col min="11011" max="11011" width="25.28515625" style="3" customWidth="1"/>
    <col min="11012" max="11012" width="19.140625" style="3" customWidth="1"/>
    <col min="11013" max="11014" width="17.42578125" style="3" customWidth="1"/>
    <col min="11015" max="11015" width="16.140625" style="3" customWidth="1"/>
    <col min="11016" max="11016" width="20" style="3" customWidth="1"/>
    <col min="11017" max="11017" width="17" style="3" customWidth="1"/>
    <col min="11018" max="11018" width="18.85546875" style="3" customWidth="1"/>
    <col min="11019" max="11020" width="16.140625" style="3" customWidth="1"/>
    <col min="11021" max="11021" width="14.85546875" style="3" customWidth="1"/>
    <col min="11022" max="11022" width="18.42578125" style="3" customWidth="1"/>
    <col min="11023" max="11023" width="11.28515625" style="3" customWidth="1"/>
    <col min="11024" max="11024" width="11" style="3" customWidth="1"/>
    <col min="11025" max="11025" width="11.85546875" style="3" customWidth="1"/>
    <col min="11026" max="11264" width="9.140625" style="3"/>
    <col min="11265" max="11265" width="4.42578125" style="3" customWidth="1"/>
    <col min="11266" max="11266" width="30.140625" style="3" customWidth="1"/>
    <col min="11267" max="11267" width="25.28515625" style="3" customWidth="1"/>
    <col min="11268" max="11268" width="19.140625" style="3" customWidth="1"/>
    <col min="11269" max="11270" width="17.42578125" style="3" customWidth="1"/>
    <col min="11271" max="11271" width="16.140625" style="3" customWidth="1"/>
    <col min="11272" max="11272" width="20" style="3" customWidth="1"/>
    <col min="11273" max="11273" width="17" style="3" customWidth="1"/>
    <col min="11274" max="11274" width="18.85546875" style="3" customWidth="1"/>
    <col min="11275" max="11276" width="16.140625" style="3" customWidth="1"/>
    <col min="11277" max="11277" width="14.85546875" style="3" customWidth="1"/>
    <col min="11278" max="11278" width="18.42578125" style="3" customWidth="1"/>
    <col min="11279" max="11279" width="11.28515625" style="3" customWidth="1"/>
    <col min="11280" max="11280" width="11" style="3" customWidth="1"/>
    <col min="11281" max="11281" width="11.85546875" style="3" customWidth="1"/>
    <col min="11282" max="11520" width="9.140625" style="3"/>
    <col min="11521" max="11521" width="4.42578125" style="3" customWidth="1"/>
    <col min="11522" max="11522" width="30.140625" style="3" customWidth="1"/>
    <col min="11523" max="11523" width="25.28515625" style="3" customWidth="1"/>
    <col min="11524" max="11524" width="19.140625" style="3" customWidth="1"/>
    <col min="11525" max="11526" width="17.42578125" style="3" customWidth="1"/>
    <col min="11527" max="11527" width="16.140625" style="3" customWidth="1"/>
    <col min="11528" max="11528" width="20" style="3" customWidth="1"/>
    <col min="11529" max="11529" width="17" style="3" customWidth="1"/>
    <col min="11530" max="11530" width="18.85546875" style="3" customWidth="1"/>
    <col min="11531" max="11532" width="16.140625" style="3" customWidth="1"/>
    <col min="11533" max="11533" width="14.85546875" style="3" customWidth="1"/>
    <col min="11534" max="11534" width="18.42578125" style="3" customWidth="1"/>
    <col min="11535" max="11535" width="11.28515625" style="3" customWidth="1"/>
    <col min="11536" max="11536" width="11" style="3" customWidth="1"/>
    <col min="11537" max="11537" width="11.85546875" style="3" customWidth="1"/>
    <col min="11538" max="11776" width="9.140625" style="3"/>
    <col min="11777" max="11777" width="4.42578125" style="3" customWidth="1"/>
    <col min="11778" max="11778" width="30.140625" style="3" customWidth="1"/>
    <col min="11779" max="11779" width="25.28515625" style="3" customWidth="1"/>
    <col min="11780" max="11780" width="19.140625" style="3" customWidth="1"/>
    <col min="11781" max="11782" width="17.42578125" style="3" customWidth="1"/>
    <col min="11783" max="11783" width="16.140625" style="3" customWidth="1"/>
    <col min="11784" max="11784" width="20" style="3" customWidth="1"/>
    <col min="11785" max="11785" width="17" style="3" customWidth="1"/>
    <col min="11786" max="11786" width="18.85546875" style="3" customWidth="1"/>
    <col min="11787" max="11788" width="16.140625" style="3" customWidth="1"/>
    <col min="11789" max="11789" width="14.85546875" style="3" customWidth="1"/>
    <col min="11790" max="11790" width="18.42578125" style="3" customWidth="1"/>
    <col min="11791" max="11791" width="11.28515625" style="3" customWidth="1"/>
    <col min="11792" max="11792" width="11" style="3" customWidth="1"/>
    <col min="11793" max="11793" width="11.85546875" style="3" customWidth="1"/>
    <col min="11794" max="12032" width="9.140625" style="3"/>
    <col min="12033" max="12033" width="4.42578125" style="3" customWidth="1"/>
    <col min="12034" max="12034" width="30.140625" style="3" customWidth="1"/>
    <col min="12035" max="12035" width="25.28515625" style="3" customWidth="1"/>
    <col min="12036" max="12036" width="19.140625" style="3" customWidth="1"/>
    <col min="12037" max="12038" width="17.42578125" style="3" customWidth="1"/>
    <col min="12039" max="12039" width="16.140625" style="3" customWidth="1"/>
    <col min="12040" max="12040" width="20" style="3" customWidth="1"/>
    <col min="12041" max="12041" width="17" style="3" customWidth="1"/>
    <col min="12042" max="12042" width="18.85546875" style="3" customWidth="1"/>
    <col min="12043" max="12044" width="16.140625" style="3" customWidth="1"/>
    <col min="12045" max="12045" width="14.85546875" style="3" customWidth="1"/>
    <col min="12046" max="12046" width="18.42578125" style="3" customWidth="1"/>
    <col min="12047" max="12047" width="11.28515625" style="3" customWidth="1"/>
    <col min="12048" max="12048" width="11" style="3" customWidth="1"/>
    <col min="12049" max="12049" width="11.85546875" style="3" customWidth="1"/>
    <col min="12050" max="12288" width="9.140625" style="3"/>
    <col min="12289" max="12289" width="4.42578125" style="3" customWidth="1"/>
    <col min="12290" max="12290" width="30.140625" style="3" customWidth="1"/>
    <col min="12291" max="12291" width="25.28515625" style="3" customWidth="1"/>
    <col min="12292" max="12292" width="19.140625" style="3" customWidth="1"/>
    <col min="12293" max="12294" width="17.42578125" style="3" customWidth="1"/>
    <col min="12295" max="12295" width="16.140625" style="3" customWidth="1"/>
    <col min="12296" max="12296" width="20" style="3" customWidth="1"/>
    <col min="12297" max="12297" width="17" style="3" customWidth="1"/>
    <col min="12298" max="12298" width="18.85546875" style="3" customWidth="1"/>
    <col min="12299" max="12300" width="16.140625" style="3" customWidth="1"/>
    <col min="12301" max="12301" width="14.85546875" style="3" customWidth="1"/>
    <col min="12302" max="12302" width="18.42578125" style="3" customWidth="1"/>
    <col min="12303" max="12303" width="11.28515625" style="3" customWidth="1"/>
    <col min="12304" max="12304" width="11" style="3" customWidth="1"/>
    <col min="12305" max="12305" width="11.85546875" style="3" customWidth="1"/>
    <col min="12306" max="12544" width="9.140625" style="3"/>
    <col min="12545" max="12545" width="4.42578125" style="3" customWidth="1"/>
    <col min="12546" max="12546" width="30.140625" style="3" customWidth="1"/>
    <col min="12547" max="12547" width="25.28515625" style="3" customWidth="1"/>
    <col min="12548" max="12548" width="19.140625" style="3" customWidth="1"/>
    <col min="12549" max="12550" width="17.42578125" style="3" customWidth="1"/>
    <col min="12551" max="12551" width="16.140625" style="3" customWidth="1"/>
    <col min="12552" max="12552" width="20" style="3" customWidth="1"/>
    <col min="12553" max="12553" width="17" style="3" customWidth="1"/>
    <col min="12554" max="12554" width="18.85546875" style="3" customWidth="1"/>
    <col min="12555" max="12556" width="16.140625" style="3" customWidth="1"/>
    <col min="12557" max="12557" width="14.85546875" style="3" customWidth="1"/>
    <col min="12558" max="12558" width="18.42578125" style="3" customWidth="1"/>
    <col min="12559" max="12559" width="11.28515625" style="3" customWidth="1"/>
    <col min="12560" max="12560" width="11" style="3" customWidth="1"/>
    <col min="12561" max="12561" width="11.85546875" style="3" customWidth="1"/>
    <col min="12562" max="12800" width="9.140625" style="3"/>
    <col min="12801" max="12801" width="4.42578125" style="3" customWidth="1"/>
    <col min="12802" max="12802" width="30.140625" style="3" customWidth="1"/>
    <col min="12803" max="12803" width="25.28515625" style="3" customWidth="1"/>
    <col min="12804" max="12804" width="19.140625" style="3" customWidth="1"/>
    <col min="12805" max="12806" width="17.42578125" style="3" customWidth="1"/>
    <col min="12807" max="12807" width="16.140625" style="3" customWidth="1"/>
    <col min="12808" max="12808" width="20" style="3" customWidth="1"/>
    <col min="12809" max="12809" width="17" style="3" customWidth="1"/>
    <col min="12810" max="12810" width="18.85546875" style="3" customWidth="1"/>
    <col min="12811" max="12812" width="16.140625" style="3" customWidth="1"/>
    <col min="12813" max="12813" width="14.85546875" style="3" customWidth="1"/>
    <col min="12814" max="12814" width="18.42578125" style="3" customWidth="1"/>
    <col min="12815" max="12815" width="11.28515625" style="3" customWidth="1"/>
    <col min="12816" max="12816" width="11" style="3" customWidth="1"/>
    <col min="12817" max="12817" width="11.85546875" style="3" customWidth="1"/>
    <col min="12818" max="13056" width="9.140625" style="3"/>
    <col min="13057" max="13057" width="4.42578125" style="3" customWidth="1"/>
    <col min="13058" max="13058" width="30.140625" style="3" customWidth="1"/>
    <col min="13059" max="13059" width="25.28515625" style="3" customWidth="1"/>
    <col min="13060" max="13060" width="19.140625" style="3" customWidth="1"/>
    <col min="13061" max="13062" width="17.42578125" style="3" customWidth="1"/>
    <col min="13063" max="13063" width="16.140625" style="3" customWidth="1"/>
    <col min="13064" max="13064" width="20" style="3" customWidth="1"/>
    <col min="13065" max="13065" width="17" style="3" customWidth="1"/>
    <col min="13066" max="13066" width="18.85546875" style="3" customWidth="1"/>
    <col min="13067" max="13068" width="16.140625" style="3" customWidth="1"/>
    <col min="13069" max="13069" width="14.85546875" style="3" customWidth="1"/>
    <col min="13070" max="13070" width="18.42578125" style="3" customWidth="1"/>
    <col min="13071" max="13071" width="11.28515625" style="3" customWidth="1"/>
    <col min="13072" max="13072" width="11" style="3" customWidth="1"/>
    <col min="13073" max="13073" width="11.85546875" style="3" customWidth="1"/>
    <col min="13074" max="13312" width="9.140625" style="3"/>
    <col min="13313" max="13313" width="4.42578125" style="3" customWidth="1"/>
    <col min="13314" max="13314" width="30.140625" style="3" customWidth="1"/>
    <col min="13315" max="13315" width="25.28515625" style="3" customWidth="1"/>
    <col min="13316" max="13316" width="19.140625" style="3" customWidth="1"/>
    <col min="13317" max="13318" width="17.42578125" style="3" customWidth="1"/>
    <col min="13319" max="13319" width="16.140625" style="3" customWidth="1"/>
    <col min="13320" max="13320" width="20" style="3" customWidth="1"/>
    <col min="13321" max="13321" width="17" style="3" customWidth="1"/>
    <col min="13322" max="13322" width="18.85546875" style="3" customWidth="1"/>
    <col min="13323" max="13324" width="16.140625" style="3" customWidth="1"/>
    <col min="13325" max="13325" width="14.85546875" style="3" customWidth="1"/>
    <col min="13326" max="13326" width="18.42578125" style="3" customWidth="1"/>
    <col min="13327" max="13327" width="11.28515625" style="3" customWidth="1"/>
    <col min="13328" max="13328" width="11" style="3" customWidth="1"/>
    <col min="13329" max="13329" width="11.85546875" style="3" customWidth="1"/>
    <col min="13330" max="13568" width="9.140625" style="3"/>
    <col min="13569" max="13569" width="4.42578125" style="3" customWidth="1"/>
    <col min="13570" max="13570" width="30.140625" style="3" customWidth="1"/>
    <col min="13571" max="13571" width="25.28515625" style="3" customWidth="1"/>
    <col min="13572" max="13572" width="19.140625" style="3" customWidth="1"/>
    <col min="13573" max="13574" width="17.42578125" style="3" customWidth="1"/>
    <col min="13575" max="13575" width="16.140625" style="3" customWidth="1"/>
    <col min="13576" max="13576" width="20" style="3" customWidth="1"/>
    <col min="13577" max="13577" width="17" style="3" customWidth="1"/>
    <col min="13578" max="13578" width="18.85546875" style="3" customWidth="1"/>
    <col min="13579" max="13580" width="16.140625" style="3" customWidth="1"/>
    <col min="13581" max="13581" width="14.85546875" style="3" customWidth="1"/>
    <col min="13582" max="13582" width="18.42578125" style="3" customWidth="1"/>
    <col min="13583" max="13583" width="11.28515625" style="3" customWidth="1"/>
    <col min="13584" max="13584" width="11" style="3" customWidth="1"/>
    <col min="13585" max="13585" width="11.85546875" style="3" customWidth="1"/>
    <col min="13586" max="13824" width="9.140625" style="3"/>
    <col min="13825" max="13825" width="4.42578125" style="3" customWidth="1"/>
    <col min="13826" max="13826" width="30.140625" style="3" customWidth="1"/>
    <col min="13827" max="13827" width="25.28515625" style="3" customWidth="1"/>
    <col min="13828" max="13828" width="19.140625" style="3" customWidth="1"/>
    <col min="13829" max="13830" width="17.42578125" style="3" customWidth="1"/>
    <col min="13831" max="13831" width="16.140625" style="3" customWidth="1"/>
    <col min="13832" max="13832" width="20" style="3" customWidth="1"/>
    <col min="13833" max="13833" width="17" style="3" customWidth="1"/>
    <col min="13834" max="13834" width="18.85546875" style="3" customWidth="1"/>
    <col min="13835" max="13836" width="16.140625" style="3" customWidth="1"/>
    <col min="13837" max="13837" width="14.85546875" style="3" customWidth="1"/>
    <col min="13838" max="13838" width="18.42578125" style="3" customWidth="1"/>
    <col min="13839" max="13839" width="11.28515625" style="3" customWidth="1"/>
    <col min="13840" max="13840" width="11" style="3" customWidth="1"/>
    <col min="13841" max="13841" width="11.85546875" style="3" customWidth="1"/>
    <col min="13842" max="14080" width="9.140625" style="3"/>
    <col min="14081" max="14081" width="4.42578125" style="3" customWidth="1"/>
    <col min="14082" max="14082" width="30.140625" style="3" customWidth="1"/>
    <col min="14083" max="14083" width="25.28515625" style="3" customWidth="1"/>
    <col min="14084" max="14084" width="19.140625" style="3" customWidth="1"/>
    <col min="14085" max="14086" width="17.42578125" style="3" customWidth="1"/>
    <col min="14087" max="14087" width="16.140625" style="3" customWidth="1"/>
    <col min="14088" max="14088" width="20" style="3" customWidth="1"/>
    <col min="14089" max="14089" width="17" style="3" customWidth="1"/>
    <col min="14090" max="14090" width="18.85546875" style="3" customWidth="1"/>
    <col min="14091" max="14092" width="16.140625" style="3" customWidth="1"/>
    <col min="14093" max="14093" width="14.85546875" style="3" customWidth="1"/>
    <col min="14094" max="14094" width="18.42578125" style="3" customWidth="1"/>
    <col min="14095" max="14095" width="11.28515625" style="3" customWidth="1"/>
    <col min="14096" max="14096" width="11" style="3" customWidth="1"/>
    <col min="14097" max="14097" width="11.85546875" style="3" customWidth="1"/>
    <col min="14098" max="14336" width="9.140625" style="3"/>
    <col min="14337" max="14337" width="4.42578125" style="3" customWidth="1"/>
    <col min="14338" max="14338" width="30.140625" style="3" customWidth="1"/>
    <col min="14339" max="14339" width="25.28515625" style="3" customWidth="1"/>
    <col min="14340" max="14340" width="19.140625" style="3" customWidth="1"/>
    <col min="14341" max="14342" width="17.42578125" style="3" customWidth="1"/>
    <col min="14343" max="14343" width="16.140625" style="3" customWidth="1"/>
    <col min="14344" max="14344" width="20" style="3" customWidth="1"/>
    <col min="14345" max="14345" width="17" style="3" customWidth="1"/>
    <col min="14346" max="14346" width="18.85546875" style="3" customWidth="1"/>
    <col min="14347" max="14348" width="16.140625" style="3" customWidth="1"/>
    <col min="14349" max="14349" width="14.85546875" style="3" customWidth="1"/>
    <col min="14350" max="14350" width="18.42578125" style="3" customWidth="1"/>
    <col min="14351" max="14351" width="11.28515625" style="3" customWidth="1"/>
    <col min="14352" max="14352" width="11" style="3" customWidth="1"/>
    <col min="14353" max="14353" width="11.85546875" style="3" customWidth="1"/>
    <col min="14354" max="14592" width="9.140625" style="3"/>
    <col min="14593" max="14593" width="4.42578125" style="3" customWidth="1"/>
    <col min="14594" max="14594" width="30.140625" style="3" customWidth="1"/>
    <col min="14595" max="14595" width="25.28515625" style="3" customWidth="1"/>
    <col min="14596" max="14596" width="19.140625" style="3" customWidth="1"/>
    <col min="14597" max="14598" width="17.42578125" style="3" customWidth="1"/>
    <col min="14599" max="14599" width="16.140625" style="3" customWidth="1"/>
    <col min="14600" max="14600" width="20" style="3" customWidth="1"/>
    <col min="14601" max="14601" width="17" style="3" customWidth="1"/>
    <col min="14602" max="14602" width="18.85546875" style="3" customWidth="1"/>
    <col min="14603" max="14604" width="16.140625" style="3" customWidth="1"/>
    <col min="14605" max="14605" width="14.85546875" style="3" customWidth="1"/>
    <col min="14606" max="14606" width="18.42578125" style="3" customWidth="1"/>
    <col min="14607" max="14607" width="11.28515625" style="3" customWidth="1"/>
    <col min="14608" max="14608" width="11" style="3" customWidth="1"/>
    <col min="14609" max="14609" width="11.85546875" style="3" customWidth="1"/>
    <col min="14610" max="14848" width="9.140625" style="3"/>
    <col min="14849" max="14849" width="4.42578125" style="3" customWidth="1"/>
    <col min="14850" max="14850" width="30.140625" style="3" customWidth="1"/>
    <col min="14851" max="14851" width="25.28515625" style="3" customWidth="1"/>
    <col min="14852" max="14852" width="19.140625" style="3" customWidth="1"/>
    <col min="14853" max="14854" width="17.42578125" style="3" customWidth="1"/>
    <col min="14855" max="14855" width="16.140625" style="3" customWidth="1"/>
    <col min="14856" max="14856" width="20" style="3" customWidth="1"/>
    <col min="14857" max="14857" width="17" style="3" customWidth="1"/>
    <col min="14858" max="14858" width="18.85546875" style="3" customWidth="1"/>
    <col min="14859" max="14860" width="16.140625" style="3" customWidth="1"/>
    <col min="14861" max="14861" width="14.85546875" style="3" customWidth="1"/>
    <col min="14862" max="14862" width="18.42578125" style="3" customWidth="1"/>
    <col min="14863" max="14863" width="11.28515625" style="3" customWidth="1"/>
    <col min="14864" max="14864" width="11" style="3" customWidth="1"/>
    <col min="14865" max="14865" width="11.85546875" style="3" customWidth="1"/>
    <col min="14866" max="15104" width="9.140625" style="3"/>
    <col min="15105" max="15105" width="4.42578125" style="3" customWidth="1"/>
    <col min="15106" max="15106" width="30.140625" style="3" customWidth="1"/>
    <col min="15107" max="15107" width="25.28515625" style="3" customWidth="1"/>
    <col min="15108" max="15108" width="19.140625" style="3" customWidth="1"/>
    <col min="15109" max="15110" width="17.42578125" style="3" customWidth="1"/>
    <col min="15111" max="15111" width="16.140625" style="3" customWidth="1"/>
    <col min="15112" max="15112" width="20" style="3" customWidth="1"/>
    <col min="15113" max="15113" width="17" style="3" customWidth="1"/>
    <col min="15114" max="15114" width="18.85546875" style="3" customWidth="1"/>
    <col min="15115" max="15116" width="16.140625" style="3" customWidth="1"/>
    <col min="15117" max="15117" width="14.85546875" style="3" customWidth="1"/>
    <col min="15118" max="15118" width="18.42578125" style="3" customWidth="1"/>
    <col min="15119" max="15119" width="11.28515625" style="3" customWidth="1"/>
    <col min="15120" max="15120" width="11" style="3" customWidth="1"/>
    <col min="15121" max="15121" width="11.85546875" style="3" customWidth="1"/>
    <col min="15122" max="15360" width="9.140625" style="3"/>
    <col min="15361" max="15361" width="4.42578125" style="3" customWidth="1"/>
    <col min="15362" max="15362" width="30.140625" style="3" customWidth="1"/>
    <col min="15363" max="15363" width="25.28515625" style="3" customWidth="1"/>
    <col min="15364" max="15364" width="19.140625" style="3" customWidth="1"/>
    <col min="15365" max="15366" width="17.42578125" style="3" customWidth="1"/>
    <col min="15367" max="15367" width="16.140625" style="3" customWidth="1"/>
    <col min="15368" max="15368" width="20" style="3" customWidth="1"/>
    <col min="15369" max="15369" width="17" style="3" customWidth="1"/>
    <col min="15370" max="15370" width="18.85546875" style="3" customWidth="1"/>
    <col min="15371" max="15372" width="16.140625" style="3" customWidth="1"/>
    <col min="15373" max="15373" width="14.85546875" style="3" customWidth="1"/>
    <col min="15374" max="15374" width="18.42578125" style="3" customWidth="1"/>
    <col min="15375" max="15375" width="11.28515625" style="3" customWidth="1"/>
    <col min="15376" max="15376" width="11" style="3" customWidth="1"/>
    <col min="15377" max="15377" width="11.85546875" style="3" customWidth="1"/>
    <col min="15378" max="15616" width="9.140625" style="3"/>
    <col min="15617" max="15617" width="4.42578125" style="3" customWidth="1"/>
    <col min="15618" max="15618" width="30.140625" style="3" customWidth="1"/>
    <col min="15619" max="15619" width="25.28515625" style="3" customWidth="1"/>
    <col min="15620" max="15620" width="19.140625" style="3" customWidth="1"/>
    <col min="15621" max="15622" width="17.42578125" style="3" customWidth="1"/>
    <col min="15623" max="15623" width="16.140625" style="3" customWidth="1"/>
    <col min="15624" max="15624" width="20" style="3" customWidth="1"/>
    <col min="15625" max="15625" width="17" style="3" customWidth="1"/>
    <col min="15626" max="15626" width="18.85546875" style="3" customWidth="1"/>
    <col min="15627" max="15628" width="16.140625" style="3" customWidth="1"/>
    <col min="15629" max="15629" width="14.85546875" style="3" customWidth="1"/>
    <col min="15630" max="15630" width="18.42578125" style="3" customWidth="1"/>
    <col min="15631" max="15631" width="11.28515625" style="3" customWidth="1"/>
    <col min="15632" max="15632" width="11" style="3" customWidth="1"/>
    <col min="15633" max="15633" width="11.85546875" style="3" customWidth="1"/>
    <col min="15634" max="15872" width="9.140625" style="3"/>
    <col min="15873" max="15873" width="4.42578125" style="3" customWidth="1"/>
    <col min="15874" max="15874" width="30.140625" style="3" customWidth="1"/>
    <col min="15875" max="15875" width="25.28515625" style="3" customWidth="1"/>
    <col min="15876" max="15876" width="19.140625" style="3" customWidth="1"/>
    <col min="15877" max="15878" width="17.42578125" style="3" customWidth="1"/>
    <col min="15879" max="15879" width="16.140625" style="3" customWidth="1"/>
    <col min="15880" max="15880" width="20" style="3" customWidth="1"/>
    <col min="15881" max="15881" width="17" style="3" customWidth="1"/>
    <col min="15882" max="15882" width="18.85546875" style="3" customWidth="1"/>
    <col min="15883" max="15884" width="16.140625" style="3" customWidth="1"/>
    <col min="15885" max="15885" width="14.85546875" style="3" customWidth="1"/>
    <col min="15886" max="15886" width="18.42578125" style="3" customWidth="1"/>
    <col min="15887" max="15887" width="11.28515625" style="3" customWidth="1"/>
    <col min="15888" max="15888" width="11" style="3" customWidth="1"/>
    <col min="15889" max="15889" width="11.85546875" style="3" customWidth="1"/>
    <col min="15890" max="16128" width="9.140625" style="3"/>
    <col min="16129" max="16129" width="4.42578125" style="3" customWidth="1"/>
    <col min="16130" max="16130" width="30.140625" style="3" customWidth="1"/>
    <col min="16131" max="16131" width="25.28515625" style="3" customWidth="1"/>
    <col min="16132" max="16132" width="19.140625" style="3" customWidth="1"/>
    <col min="16133" max="16134" width="17.42578125" style="3" customWidth="1"/>
    <col min="16135" max="16135" width="16.140625" style="3" customWidth="1"/>
    <col min="16136" max="16136" width="20" style="3" customWidth="1"/>
    <col min="16137" max="16137" width="17" style="3" customWidth="1"/>
    <col min="16138" max="16138" width="18.85546875" style="3" customWidth="1"/>
    <col min="16139" max="16140" width="16.140625" style="3" customWidth="1"/>
    <col min="16141" max="16141" width="14.85546875" style="3" customWidth="1"/>
    <col min="16142" max="16142" width="18.42578125" style="3" customWidth="1"/>
    <col min="16143" max="16143" width="11.28515625" style="3" customWidth="1"/>
    <col min="16144" max="16144" width="11" style="3" customWidth="1"/>
    <col min="16145" max="16145" width="11.85546875" style="3" customWidth="1"/>
    <col min="16146" max="16384" width="9.140625" style="3"/>
  </cols>
  <sheetData>
    <row r="2" spans="2:19">
      <c r="D2" s="59" t="s">
        <v>414</v>
      </c>
    </row>
    <row r="3" spans="2:19">
      <c r="B3" s="59" t="s">
        <v>329</v>
      </c>
    </row>
    <row r="4" spans="2:19" ht="21" customHeight="1">
      <c r="B4" s="260"/>
      <c r="C4" s="720" t="s">
        <v>344</v>
      </c>
      <c r="D4" s="721"/>
      <c r="E4" s="721"/>
      <c r="F4" s="721"/>
      <c r="G4" s="721"/>
      <c r="H4" s="722"/>
      <c r="I4" s="720" t="s">
        <v>413</v>
      </c>
      <c r="J4" s="721"/>
      <c r="K4" s="721"/>
      <c r="L4" s="721"/>
      <c r="M4" s="721"/>
      <c r="N4" s="722"/>
      <c r="O4" s="261" t="s">
        <v>330</v>
      </c>
      <c r="P4" s="262" t="s">
        <v>331</v>
      </c>
      <c r="Q4" s="671" t="s">
        <v>245</v>
      </c>
    </row>
    <row r="5" spans="2:19" ht="24" customHeight="1">
      <c r="B5" s="208" t="s">
        <v>64</v>
      </c>
      <c r="C5" s="720" t="s">
        <v>330</v>
      </c>
      <c r="D5" s="721"/>
      <c r="E5" s="721"/>
      <c r="F5" s="721"/>
      <c r="G5" s="721"/>
      <c r="H5" s="722"/>
      <c r="I5" s="720" t="s">
        <v>330</v>
      </c>
      <c r="J5" s="721"/>
      <c r="K5" s="721"/>
      <c r="L5" s="721"/>
      <c r="M5" s="721"/>
      <c r="N5" s="723"/>
      <c r="O5" s="263" t="s">
        <v>332</v>
      </c>
      <c r="P5" s="14" t="s">
        <v>332</v>
      </c>
      <c r="Q5" s="263" t="s">
        <v>332</v>
      </c>
    </row>
    <row r="6" spans="2:19" ht="22.5" customHeight="1">
      <c r="B6" s="264"/>
      <c r="C6" s="265" t="s">
        <v>8</v>
      </c>
      <c r="D6" s="266" t="s">
        <v>52</v>
      </c>
      <c r="E6" s="265" t="s">
        <v>333</v>
      </c>
      <c r="F6" s="267" t="s">
        <v>54</v>
      </c>
      <c r="G6" s="267" t="s">
        <v>334</v>
      </c>
      <c r="H6" s="267" t="s">
        <v>6</v>
      </c>
      <c r="I6" s="265" t="s">
        <v>8</v>
      </c>
      <c r="J6" s="266" t="s">
        <v>52</v>
      </c>
      <c r="K6" s="265" t="s">
        <v>333</v>
      </c>
      <c r="L6" s="267" t="s">
        <v>54</v>
      </c>
      <c r="M6" s="268" t="s">
        <v>334</v>
      </c>
      <c r="N6" s="267" t="s">
        <v>6</v>
      </c>
      <c r="O6" s="268"/>
      <c r="P6" s="269"/>
      <c r="Q6" s="269"/>
    </row>
    <row r="7" spans="2:19" ht="21" customHeight="1">
      <c r="B7" s="11" t="s">
        <v>64</v>
      </c>
      <c r="C7" s="12"/>
      <c r="E7" s="12"/>
      <c r="F7" s="270"/>
      <c r="G7" s="270"/>
      <c r="H7" s="270"/>
      <c r="J7" s="12"/>
      <c r="L7" s="12"/>
      <c r="N7" s="12"/>
      <c r="P7" s="13"/>
      <c r="Q7" s="12"/>
    </row>
    <row r="8" spans="2:19">
      <c r="B8" s="15" t="s">
        <v>65</v>
      </c>
      <c r="C8" s="17">
        <v>94406779.760000005</v>
      </c>
      <c r="D8" s="17">
        <v>35507867.130000003</v>
      </c>
      <c r="E8" s="17">
        <v>1542485.31</v>
      </c>
      <c r="F8" s="17">
        <v>4998928.03</v>
      </c>
      <c r="G8" s="17">
        <v>11716.31</v>
      </c>
      <c r="H8" s="17">
        <v>136467776.53999999</v>
      </c>
      <c r="I8" s="271">
        <v>109307325.45</v>
      </c>
      <c r="J8" s="271">
        <v>35843374.57</v>
      </c>
      <c r="K8" s="271">
        <v>1982571.94</v>
      </c>
      <c r="L8" s="271">
        <v>5506722.8799999999</v>
      </c>
      <c r="M8" s="271">
        <v>12773.25</v>
      </c>
      <c r="N8" s="17">
        <v>152652768.09</v>
      </c>
      <c r="O8" s="272">
        <f t="shared" ref="O8:O14" si="0">+(N8-H8)/H8*100</f>
        <v>11.859936433606389</v>
      </c>
      <c r="P8" s="273">
        <f>+(N8-H8)/N8*100</f>
        <v>10.602488086202126</v>
      </c>
      <c r="Q8" s="670">
        <f>+(N8-H8)/H8*100</f>
        <v>11.859936433606389</v>
      </c>
      <c r="S8" s="20"/>
    </row>
    <row r="9" spans="2:19">
      <c r="B9" s="15" t="s">
        <v>103</v>
      </c>
      <c r="C9" s="17">
        <v>3528251.11</v>
      </c>
      <c r="D9" s="17">
        <v>5861309.4900000002</v>
      </c>
      <c r="E9" s="17">
        <v>63949.26</v>
      </c>
      <c r="F9" s="17">
        <v>907004.97</v>
      </c>
      <c r="G9" s="17">
        <v>0</v>
      </c>
      <c r="H9" s="17">
        <v>10360514.83</v>
      </c>
      <c r="I9" s="271">
        <v>4085127.08</v>
      </c>
      <c r="J9" s="271">
        <v>5916691.9400000004</v>
      </c>
      <c r="K9" s="271">
        <v>82194.62</v>
      </c>
      <c r="L9" s="271">
        <v>999139.22</v>
      </c>
      <c r="M9" s="271">
        <v>0</v>
      </c>
      <c r="N9" s="17">
        <v>11083152.859999999</v>
      </c>
      <c r="O9" s="272">
        <f t="shared" si="0"/>
        <v>6.9749239478671674</v>
      </c>
      <c r="P9" s="273">
        <f t="shared" ref="P9:P32" si="1">+(N9-H9)/N9*100</f>
        <v>6.5201485455285813</v>
      </c>
      <c r="Q9" s="670">
        <f t="shared" ref="Q9:Q32" si="2">+(N9-H9)/H9*100</f>
        <v>6.9749239478671674</v>
      </c>
      <c r="S9" s="20"/>
    </row>
    <row r="10" spans="2:19">
      <c r="B10" s="15" t="s">
        <v>67</v>
      </c>
      <c r="C10" s="17">
        <v>43413163.140000001</v>
      </c>
      <c r="D10" s="17">
        <v>52097304.740000002</v>
      </c>
      <c r="E10" s="17">
        <v>1196642.6200000001</v>
      </c>
      <c r="F10" s="17">
        <v>3330411.95</v>
      </c>
      <c r="G10" s="17">
        <v>32819.629999999997</v>
      </c>
      <c r="H10" s="17">
        <v>100070342.06999999</v>
      </c>
      <c r="I10" s="271">
        <v>50265211.509999998</v>
      </c>
      <c r="J10" s="271">
        <v>52589562.780000001</v>
      </c>
      <c r="K10" s="271">
        <v>1538056.84</v>
      </c>
      <c r="L10" s="271">
        <v>3668717.68</v>
      </c>
      <c r="M10" s="271">
        <v>35780.31</v>
      </c>
      <c r="N10" s="17">
        <v>108097329.11</v>
      </c>
      <c r="O10" s="272">
        <f t="shared" si="0"/>
        <v>8.0213446601242406</v>
      </c>
      <c r="P10" s="273">
        <f t="shared" si="1"/>
        <v>7.4257033971965507</v>
      </c>
      <c r="Q10" s="670">
        <f t="shared" si="2"/>
        <v>8.0213446601242406</v>
      </c>
      <c r="S10" s="20"/>
    </row>
    <row r="11" spans="2:19">
      <c r="B11" s="15" t="s">
        <v>68</v>
      </c>
      <c r="C11" s="17">
        <v>80805234.700000003</v>
      </c>
      <c r="D11" s="17">
        <v>27210935.68</v>
      </c>
      <c r="E11" s="17">
        <v>1713706.45</v>
      </c>
      <c r="F11" s="17">
        <v>4776393.1100000003</v>
      </c>
      <c r="G11" s="17">
        <v>40723.49</v>
      </c>
      <c r="H11" s="17">
        <v>114546993.43000001</v>
      </c>
      <c r="I11" s="271">
        <v>93559001.909999996</v>
      </c>
      <c r="J11" s="271">
        <v>27468046.899999999</v>
      </c>
      <c r="K11" s="271">
        <v>2202644.2000000002</v>
      </c>
      <c r="L11" s="271">
        <v>5261582.7</v>
      </c>
      <c r="M11" s="271">
        <v>44397.18</v>
      </c>
      <c r="N11" s="17">
        <v>128535672.90000001</v>
      </c>
      <c r="O11" s="272">
        <f t="shared" si="0"/>
        <v>12.212175152854204</v>
      </c>
      <c r="P11" s="273">
        <f t="shared" si="1"/>
        <v>10.8831106216584</v>
      </c>
      <c r="Q11" s="670">
        <f t="shared" si="2"/>
        <v>12.212175152854204</v>
      </c>
      <c r="S11" s="20"/>
    </row>
    <row r="12" spans="2:19">
      <c r="B12" s="15" t="s">
        <v>69</v>
      </c>
      <c r="C12" s="17">
        <v>14936039.59</v>
      </c>
      <c r="D12" s="17">
        <v>25550726.289999999</v>
      </c>
      <c r="E12" s="17">
        <v>14384.67</v>
      </c>
      <c r="F12" s="17">
        <v>4334377.75</v>
      </c>
      <c r="G12" s="17">
        <v>8025.55</v>
      </c>
      <c r="H12" s="17">
        <v>44843553.850000001</v>
      </c>
      <c r="I12" s="271">
        <v>17293445.920000002</v>
      </c>
      <c r="J12" s="271">
        <v>25792150.489999998</v>
      </c>
      <c r="K12" s="271">
        <v>18488.77</v>
      </c>
      <c r="L12" s="271">
        <v>4774667.09</v>
      </c>
      <c r="M12" s="271">
        <v>8749.5400000000009</v>
      </c>
      <c r="N12" s="17">
        <v>47887501.810000002</v>
      </c>
      <c r="O12" s="272">
        <f t="shared" si="0"/>
        <v>6.78792758081104</v>
      </c>
      <c r="P12" s="273">
        <f t="shared" si="1"/>
        <v>6.3564559539507144</v>
      </c>
      <c r="Q12" s="670">
        <f t="shared" si="2"/>
        <v>6.78792758081104</v>
      </c>
      <c r="S12" s="20"/>
    </row>
    <row r="13" spans="2:19">
      <c r="B13" s="15" t="s">
        <v>70</v>
      </c>
      <c r="C13" s="17">
        <v>8951321.8300000001</v>
      </c>
      <c r="D13" s="17">
        <v>10590596.029999999</v>
      </c>
      <c r="E13" s="17">
        <v>28635.77</v>
      </c>
      <c r="F13" s="17">
        <v>762307.83</v>
      </c>
      <c r="G13" s="17">
        <v>8535.18</v>
      </c>
      <c r="H13" s="17">
        <v>20341396.629999999</v>
      </c>
      <c r="I13" s="271">
        <v>10364139.640000001</v>
      </c>
      <c r="J13" s="271">
        <v>10690664.67</v>
      </c>
      <c r="K13" s="271">
        <v>36805.839999999997</v>
      </c>
      <c r="L13" s="271">
        <v>839743.63</v>
      </c>
      <c r="M13" s="271">
        <v>9305.14</v>
      </c>
      <c r="N13" s="17">
        <v>21940658.920000002</v>
      </c>
      <c r="O13" s="272">
        <f t="shared" si="0"/>
        <v>7.8621066148494982</v>
      </c>
      <c r="P13" s="273">
        <f t="shared" si="1"/>
        <v>7.2890349183733756</v>
      </c>
      <c r="Q13" s="670">
        <f t="shared" si="2"/>
        <v>7.8621066148494982</v>
      </c>
      <c r="S13" s="20"/>
    </row>
    <row r="14" spans="2:19">
      <c r="B14" s="15" t="s">
        <v>71</v>
      </c>
      <c r="C14" s="17">
        <v>17790350.91</v>
      </c>
      <c r="D14" s="17">
        <v>16361584.939999999</v>
      </c>
      <c r="E14" s="17">
        <v>395775.47</v>
      </c>
      <c r="F14" s="17">
        <v>5710559.1399999997</v>
      </c>
      <c r="G14" s="17">
        <v>6147.98</v>
      </c>
      <c r="H14" s="17">
        <v>40264418.439999998</v>
      </c>
      <c r="I14" s="271">
        <v>20598262.98</v>
      </c>
      <c r="J14" s="271">
        <v>16516182.609999999</v>
      </c>
      <c r="K14" s="271">
        <v>508694.21</v>
      </c>
      <c r="L14" s="271">
        <v>6290642.0099999998</v>
      </c>
      <c r="M14" s="271">
        <v>6702.59</v>
      </c>
      <c r="N14" s="17">
        <v>43920484.399999999</v>
      </c>
      <c r="O14" s="272">
        <f t="shared" si="0"/>
        <v>9.0801409821629129</v>
      </c>
      <c r="P14" s="273">
        <f t="shared" si="1"/>
        <v>8.3242842376301329</v>
      </c>
      <c r="Q14" s="670">
        <f t="shared" si="2"/>
        <v>9.0801409821629129</v>
      </c>
      <c r="S14" s="20"/>
    </row>
    <row r="15" spans="2:19">
      <c r="B15" s="15" t="s">
        <v>72</v>
      </c>
      <c r="C15" s="17">
        <v>8095765.6699999999</v>
      </c>
      <c r="D15" s="17">
        <v>7550317.6699999999</v>
      </c>
      <c r="E15" s="17">
        <v>195898.6</v>
      </c>
      <c r="F15" s="17">
        <v>2544360.29</v>
      </c>
      <c r="G15" s="17">
        <v>7987.43</v>
      </c>
      <c r="H15" s="17">
        <v>18394329.66</v>
      </c>
      <c r="I15" s="271">
        <v>9373548.1199999992</v>
      </c>
      <c r="J15" s="271">
        <v>7621659.2599999998</v>
      </c>
      <c r="K15" s="271">
        <v>251790.44</v>
      </c>
      <c r="L15" s="271">
        <v>2802818.31</v>
      </c>
      <c r="M15" s="271">
        <v>8707.99</v>
      </c>
      <c r="N15" s="17">
        <v>20058524.120000001</v>
      </c>
      <c r="O15" s="272">
        <f t="shared" ref="O15:O22" si="3">+(N15-H15)/H15*100</f>
        <v>9.0473232281953191</v>
      </c>
      <c r="P15" s="273">
        <f t="shared" si="1"/>
        <v>8.2966944628825505</v>
      </c>
      <c r="Q15" s="670">
        <f t="shared" si="2"/>
        <v>9.0473232281953191</v>
      </c>
      <c r="S15" s="20"/>
    </row>
    <row r="16" spans="2:19">
      <c r="B16" s="15" t="s">
        <v>73</v>
      </c>
      <c r="C16" s="17">
        <v>4759352.13</v>
      </c>
      <c r="D16" s="17">
        <v>5388644.3600000003</v>
      </c>
      <c r="E16" s="17">
        <v>0</v>
      </c>
      <c r="F16" s="17">
        <v>2480915.12</v>
      </c>
      <c r="G16" s="17">
        <v>0</v>
      </c>
      <c r="H16" s="17">
        <v>12628911.609999999</v>
      </c>
      <c r="I16" s="271">
        <v>5510537</v>
      </c>
      <c r="J16" s="271">
        <v>5439560.6900000004</v>
      </c>
      <c r="K16" s="271">
        <v>0</v>
      </c>
      <c r="L16" s="271">
        <v>2732928.34</v>
      </c>
      <c r="M16" s="271">
        <v>0</v>
      </c>
      <c r="N16" s="17">
        <v>13683026.02</v>
      </c>
      <c r="O16" s="272">
        <f t="shared" si="3"/>
        <v>8.3468349652975373</v>
      </c>
      <c r="P16" s="273">
        <f t="shared" si="1"/>
        <v>7.7038106078234305</v>
      </c>
      <c r="Q16" s="670">
        <f t="shared" si="2"/>
        <v>8.3468349652975373</v>
      </c>
      <c r="S16" s="20"/>
    </row>
    <row r="17" spans="2:19">
      <c r="B17" s="15" t="s">
        <v>74</v>
      </c>
      <c r="C17" s="17">
        <v>21526345.120000001</v>
      </c>
      <c r="D17" s="17">
        <v>537548605.76999998</v>
      </c>
      <c r="E17" s="17">
        <v>639571.85</v>
      </c>
      <c r="F17" s="17">
        <v>5261445.28</v>
      </c>
      <c r="G17" s="17">
        <v>31097.06</v>
      </c>
      <c r="H17" s="17">
        <v>565007065.08000004</v>
      </c>
      <c r="I17" s="271">
        <v>24923921.969999999</v>
      </c>
      <c r="J17" s="271">
        <v>542627805.64999998</v>
      </c>
      <c r="K17" s="271">
        <v>822048.15</v>
      </c>
      <c r="L17" s="271">
        <v>5795906.8200000003</v>
      </c>
      <c r="M17" s="271">
        <v>33902.35</v>
      </c>
      <c r="N17" s="17">
        <v>574203584.94000006</v>
      </c>
      <c r="O17" s="272">
        <f t="shared" si="3"/>
        <v>1.6276822766274381</v>
      </c>
      <c r="P17" s="273">
        <f t="shared" si="1"/>
        <v>1.6016131039935915</v>
      </c>
      <c r="Q17" s="670">
        <f t="shared" si="2"/>
        <v>1.6276822766274381</v>
      </c>
      <c r="S17" s="20"/>
    </row>
    <row r="18" spans="2:19">
      <c r="B18" s="15" t="s">
        <v>75</v>
      </c>
      <c r="C18" s="17">
        <v>5525835.4299999997</v>
      </c>
      <c r="D18" s="17">
        <v>15599517.119999999</v>
      </c>
      <c r="E18" s="17">
        <v>17196.310000000001</v>
      </c>
      <c r="F18" s="17">
        <v>4114271.41</v>
      </c>
      <c r="G18" s="17">
        <v>0</v>
      </c>
      <c r="H18" s="17">
        <v>25256820.27</v>
      </c>
      <c r="I18" s="271">
        <v>6397996.9800000004</v>
      </c>
      <c r="J18" s="271">
        <v>15746914.140000001</v>
      </c>
      <c r="K18" s="271">
        <v>22102.59</v>
      </c>
      <c r="L18" s="271">
        <v>4532202.18</v>
      </c>
      <c r="M18" s="271">
        <v>0</v>
      </c>
      <c r="N18" s="17">
        <v>26699215.899999999</v>
      </c>
      <c r="O18" s="669">
        <f>+(N18-H18)/H18*100</f>
        <v>5.7109153669406023</v>
      </c>
      <c r="P18" s="273">
        <f t="shared" si="1"/>
        <v>5.4023894761643509</v>
      </c>
      <c r="Q18" s="670">
        <f t="shared" si="2"/>
        <v>5.7109153669406023</v>
      </c>
      <c r="S18" s="20"/>
    </row>
    <row r="19" spans="2:19">
      <c r="B19" s="15" t="s">
        <v>76</v>
      </c>
      <c r="C19" s="17">
        <v>19715682.91</v>
      </c>
      <c r="D19" s="17">
        <v>8823002.3200000003</v>
      </c>
      <c r="E19" s="17">
        <v>1399949.48</v>
      </c>
      <c r="F19" s="17">
        <v>6833509.5700000003</v>
      </c>
      <c r="G19" s="17">
        <v>5533.89</v>
      </c>
      <c r="H19" s="17">
        <v>36777678.170000002</v>
      </c>
      <c r="I19" s="271">
        <v>22827476.739999998</v>
      </c>
      <c r="J19" s="271">
        <v>8906369.2799999993</v>
      </c>
      <c r="K19" s="271">
        <v>1799369.2</v>
      </c>
      <c r="L19" s="271">
        <v>7527662.5899999999</v>
      </c>
      <c r="M19" s="271">
        <v>6033.1</v>
      </c>
      <c r="N19" s="17">
        <v>41066910.909999996</v>
      </c>
      <c r="O19" s="272">
        <f t="shared" si="3"/>
        <v>11.662597949151596</v>
      </c>
      <c r="P19" s="273">
        <f t="shared" si="1"/>
        <v>10.444498125023436</v>
      </c>
      <c r="Q19" s="670">
        <f t="shared" si="2"/>
        <v>11.662597949151596</v>
      </c>
      <c r="S19" s="20"/>
    </row>
    <row r="20" spans="2:19">
      <c r="B20" s="15" t="s">
        <v>77</v>
      </c>
      <c r="C20" s="17">
        <v>53180856.990000002</v>
      </c>
      <c r="D20" s="17">
        <v>17045270.210000001</v>
      </c>
      <c r="E20" s="17">
        <v>2385308.35</v>
      </c>
      <c r="F20" s="17">
        <v>16753693.1</v>
      </c>
      <c r="G20" s="17">
        <v>10840.63</v>
      </c>
      <c r="H20" s="17">
        <v>89375969.280000001</v>
      </c>
      <c r="I20" s="271">
        <v>61574573.960000001</v>
      </c>
      <c r="J20" s="271">
        <v>17206327.899999999</v>
      </c>
      <c r="K20" s="271">
        <v>3065860.9</v>
      </c>
      <c r="L20" s="271">
        <v>18455545.780000001</v>
      </c>
      <c r="M20" s="271">
        <v>11818.57</v>
      </c>
      <c r="N20" s="17">
        <v>100314127.11</v>
      </c>
      <c r="O20" s="272">
        <f t="shared" si="3"/>
        <v>12.238365545141754</v>
      </c>
      <c r="P20" s="273">
        <f t="shared" si="1"/>
        <v>10.903905706128212</v>
      </c>
      <c r="Q20" s="670">
        <f t="shared" si="2"/>
        <v>12.238365545141754</v>
      </c>
      <c r="S20" s="20"/>
    </row>
    <row r="21" spans="2:19">
      <c r="B21" s="15" t="s">
        <v>335</v>
      </c>
      <c r="C21" s="17">
        <v>20733044.890000001</v>
      </c>
      <c r="D21" s="17">
        <v>10243518.74</v>
      </c>
      <c r="E21" s="17">
        <v>310367.05</v>
      </c>
      <c r="F21" s="17">
        <v>30698067.809999999</v>
      </c>
      <c r="G21" s="17">
        <v>0</v>
      </c>
      <c r="H21" s="17">
        <v>61984998.479999997</v>
      </c>
      <c r="I21" s="271">
        <v>24005412.440000001</v>
      </c>
      <c r="J21" s="271">
        <v>10340307.9</v>
      </c>
      <c r="K21" s="271">
        <v>398917.9</v>
      </c>
      <c r="L21" s="271">
        <v>33816400.5</v>
      </c>
      <c r="M21" s="271">
        <v>0</v>
      </c>
      <c r="N21" s="17">
        <v>68561038.739999995</v>
      </c>
      <c r="O21" s="272">
        <f t="shared" si="3"/>
        <v>10.609083522236135</v>
      </c>
      <c r="P21" s="273">
        <f t="shared" si="1"/>
        <v>9.5915120028124559</v>
      </c>
      <c r="Q21" s="670">
        <f t="shared" si="2"/>
        <v>10.609083522236135</v>
      </c>
      <c r="S21" s="20"/>
    </row>
    <row r="22" spans="2:19">
      <c r="B22" s="15" t="s">
        <v>336</v>
      </c>
      <c r="C22" s="17">
        <v>261037.67</v>
      </c>
      <c r="D22" s="17">
        <v>4023688.19</v>
      </c>
      <c r="E22" s="17">
        <v>0</v>
      </c>
      <c r="F22" s="17">
        <v>104086.83</v>
      </c>
      <c r="G22" s="17">
        <v>0</v>
      </c>
      <c r="H22" s="17">
        <v>4388812.68</v>
      </c>
      <c r="I22" s="271">
        <v>302238.14</v>
      </c>
      <c r="J22" s="271">
        <v>4061707.29</v>
      </c>
      <c r="K22" s="271">
        <v>0</v>
      </c>
      <c r="L22" s="271">
        <v>114660.05</v>
      </c>
      <c r="M22" s="271">
        <v>0</v>
      </c>
      <c r="N22" s="17">
        <v>4478605.4800000004</v>
      </c>
      <c r="O22" s="272">
        <f t="shared" si="3"/>
        <v>2.0459474246688685</v>
      </c>
      <c r="P22" s="273">
        <f t="shared" si="1"/>
        <v>2.0049276588658294</v>
      </c>
      <c r="Q22" s="670">
        <f t="shared" si="2"/>
        <v>2.0459474246688685</v>
      </c>
      <c r="S22" s="20"/>
    </row>
    <row r="23" spans="2:19" ht="17.25" customHeight="1">
      <c r="B23" s="15"/>
      <c r="C23" s="17"/>
      <c r="D23" s="17"/>
      <c r="E23" s="17"/>
      <c r="F23" s="17"/>
      <c r="G23" s="17"/>
      <c r="H23" s="17"/>
      <c r="I23" s="274"/>
      <c r="J23" s="274"/>
      <c r="K23" s="274"/>
      <c r="L23" s="274"/>
      <c r="M23" s="274"/>
      <c r="N23" s="17"/>
      <c r="O23" s="272"/>
      <c r="P23" s="273"/>
      <c r="Q23" s="670"/>
      <c r="S23" s="20"/>
    </row>
    <row r="24" spans="2:19">
      <c r="B24" s="275" t="s">
        <v>80</v>
      </c>
      <c r="C24" s="17"/>
      <c r="D24" s="17"/>
      <c r="E24" s="17"/>
      <c r="F24" s="17"/>
      <c r="G24" s="17"/>
      <c r="H24" s="17"/>
      <c r="N24" s="17"/>
      <c r="O24" s="272"/>
      <c r="P24" s="273"/>
      <c r="Q24" s="670"/>
      <c r="S24" s="20"/>
    </row>
    <row r="25" spans="2:19">
      <c r="B25" s="15" t="s">
        <v>249</v>
      </c>
      <c r="C25" s="17">
        <v>25247552.050000001</v>
      </c>
      <c r="D25" s="17">
        <v>17315671.579999998</v>
      </c>
      <c r="E25" s="17">
        <v>881291.79</v>
      </c>
      <c r="F25" s="17">
        <v>9145391.7400000002</v>
      </c>
      <c r="G25" s="17">
        <v>8649.52</v>
      </c>
      <c r="H25" s="17">
        <v>52598556.689999998</v>
      </c>
      <c r="I25" s="271">
        <v>29232459.75</v>
      </c>
      <c r="J25" s="271">
        <v>17479284.239999998</v>
      </c>
      <c r="K25" s="271">
        <v>1132733.23</v>
      </c>
      <c r="L25" s="276">
        <v>10074387.470000001</v>
      </c>
      <c r="M25" s="271">
        <v>9429.7999999999993</v>
      </c>
      <c r="N25" s="17">
        <v>57928294.5</v>
      </c>
      <c r="O25" s="272">
        <f t="shared" ref="O25:O32" si="4">+(N25-H25)/H25*100</f>
        <v>10.132859426945624</v>
      </c>
      <c r="P25" s="273">
        <f t="shared" si="1"/>
        <v>9.2005778109003398</v>
      </c>
      <c r="Q25" s="670">
        <f t="shared" si="2"/>
        <v>10.132859426945624</v>
      </c>
      <c r="S25" s="20"/>
    </row>
    <row r="26" spans="2:19">
      <c r="B26" s="15" t="s">
        <v>250</v>
      </c>
      <c r="C26" s="17">
        <v>9677460</v>
      </c>
      <c r="D26" s="17">
        <v>3716402.35</v>
      </c>
      <c r="E26" s="17">
        <v>0</v>
      </c>
      <c r="F26" s="17">
        <v>4140850.36</v>
      </c>
      <c r="G26" s="17">
        <v>8399.65</v>
      </c>
      <c r="H26" s="17">
        <v>17543112.359999999</v>
      </c>
      <c r="I26" s="271">
        <v>11204886.689999999</v>
      </c>
      <c r="J26" s="271">
        <v>3751517.97</v>
      </c>
      <c r="K26" s="271">
        <v>0</v>
      </c>
      <c r="L26" s="276">
        <v>4561481.04</v>
      </c>
      <c r="M26" s="271">
        <v>0</v>
      </c>
      <c r="N26" s="17">
        <v>19517885.690000001</v>
      </c>
      <c r="O26" s="272">
        <f t="shared" si="4"/>
        <v>11.256687465005793</v>
      </c>
      <c r="P26" s="273">
        <f t="shared" si="1"/>
        <v>10.117762555663383</v>
      </c>
      <c r="Q26" s="670">
        <f t="shared" si="2"/>
        <v>11.256687465005793</v>
      </c>
      <c r="S26" s="20"/>
    </row>
    <row r="27" spans="2:19">
      <c r="B27" s="15" t="s">
        <v>251</v>
      </c>
      <c r="C27" s="17">
        <v>13070832.119999999</v>
      </c>
      <c r="D27" s="17">
        <v>19891013.469999999</v>
      </c>
      <c r="E27" s="17">
        <v>815878.81</v>
      </c>
      <c r="F27" s="17">
        <v>5705597.9900000002</v>
      </c>
      <c r="G27" s="17">
        <v>51347.14</v>
      </c>
      <c r="H27" s="17">
        <v>39534669.530000001</v>
      </c>
      <c r="I27" s="271">
        <v>15133846.359999999</v>
      </c>
      <c r="J27" s="271">
        <v>20078960.07</v>
      </c>
      <c r="K27" s="271">
        <v>1048657.27</v>
      </c>
      <c r="L27" s="271">
        <v>6285176.9100000001</v>
      </c>
      <c r="M27" s="271">
        <v>55979.199999999997</v>
      </c>
      <c r="N27" s="17">
        <v>42602619.810000002</v>
      </c>
      <c r="O27" s="272">
        <f t="shared" si="4"/>
        <v>7.7601515744856684</v>
      </c>
      <c r="P27" s="273">
        <f t="shared" si="1"/>
        <v>7.2013183547925133</v>
      </c>
      <c r="Q27" s="670">
        <f t="shared" si="2"/>
        <v>7.7601515744856684</v>
      </c>
      <c r="S27" s="20"/>
    </row>
    <row r="28" spans="2:19">
      <c r="B28" s="15" t="s">
        <v>337</v>
      </c>
      <c r="C28" s="17">
        <v>6879126.4500000002</v>
      </c>
      <c r="D28" s="17">
        <v>3902805.32</v>
      </c>
      <c r="E28" s="17">
        <v>845674.9</v>
      </c>
      <c r="F28" s="17">
        <v>4515450.46</v>
      </c>
      <c r="G28" s="17">
        <v>0</v>
      </c>
      <c r="H28" s="17">
        <v>16143057.119999999</v>
      </c>
      <c r="I28" s="271">
        <v>7964882.5599999996</v>
      </c>
      <c r="J28" s="271">
        <v>3939682.22</v>
      </c>
      <c r="K28" s="271">
        <v>1086954.48</v>
      </c>
      <c r="L28" s="271">
        <v>4974133.3</v>
      </c>
      <c r="M28" s="271">
        <v>9157.39</v>
      </c>
      <c r="N28" s="17">
        <v>17974809.949999999</v>
      </c>
      <c r="O28" s="272">
        <f t="shared" si="4"/>
        <v>11.347000858533789</v>
      </c>
      <c r="P28" s="273">
        <f t="shared" si="1"/>
        <v>10.190665910211752</v>
      </c>
      <c r="Q28" s="670">
        <f t="shared" si="2"/>
        <v>11.347000858533789</v>
      </c>
      <c r="S28" s="20"/>
    </row>
    <row r="29" spans="2:19">
      <c r="B29" s="15" t="s">
        <v>338</v>
      </c>
      <c r="C29" s="17">
        <v>6641564.8200000003</v>
      </c>
      <c r="D29" s="17">
        <v>18432207.100000001</v>
      </c>
      <c r="E29" s="17">
        <v>569652.86</v>
      </c>
      <c r="F29" s="17">
        <v>5381777.1900000004</v>
      </c>
      <c r="G29" s="17">
        <v>0</v>
      </c>
      <c r="H29" s="17">
        <v>31025201.969999999</v>
      </c>
      <c r="I29" s="271">
        <v>7689825.7599999998</v>
      </c>
      <c r="J29" s="271">
        <v>18606369.699999999</v>
      </c>
      <c r="K29" s="271">
        <v>732180.57</v>
      </c>
      <c r="L29" s="271">
        <v>5928462.1399999997</v>
      </c>
      <c r="M29" s="271">
        <v>0</v>
      </c>
      <c r="N29" s="17">
        <v>32956838.18</v>
      </c>
      <c r="O29" s="272">
        <f t="shared" si="4"/>
        <v>6.2260229985539111</v>
      </c>
      <c r="P29" s="273">
        <f t="shared" si="1"/>
        <v>5.8611090039948754</v>
      </c>
      <c r="Q29" s="670">
        <f t="shared" si="2"/>
        <v>6.2260229985539111</v>
      </c>
      <c r="S29" s="20"/>
    </row>
    <row r="30" spans="2:19">
      <c r="B30" s="15" t="s">
        <v>339</v>
      </c>
      <c r="C30" s="17">
        <v>5522133.4199999999</v>
      </c>
      <c r="D30" s="17">
        <v>10632384.5</v>
      </c>
      <c r="E30" s="17">
        <v>8443.5</v>
      </c>
      <c r="F30" s="17">
        <v>4220189.84</v>
      </c>
      <c r="G30" s="17">
        <v>0</v>
      </c>
      <c r="H30" s="17">
        <v>20383151.27</v>
      </c>
      <c r="I30" s="271">
        <v>6393710.6699999999</v>
      </c>
      <c r="J30" s="271">
        <v>10732847.99</v>
      </c>
      <c r="K30" s="271">
        <v>10852.52</v>
      </c>
      <c r="L30" s="271">
        <v>4648879.88</v>
      </c>
      <c r="M30" s="271">
        <v>0</v>
      </c>
      <c r="N30" s="17">
        <v>21786291.059999999</v>
      </c>
      <c r="O30" s="272">
        <f t="shared" si="4"/>
        <v>6.8838216986847636</v>
      </c>
      <c r="P30" s="273">
        <f t="shared" si="1"/>
        <v>6.4404711482818096</v>
      </c>
      <c r="Q30" s="670">
        <f t="shared" si="2"/>
        <v>6.8838216986847636</v>
      </c>
      <c r="S30" s="20"/>
    </row>
    <row r="31" spans="2:19">
      <c r="B31" s="15" t="s">
        <v>340</v>
      </c>
      <c r="C31" s="17">
        <v>2549346.5099999998</v>
      </c>
      <c r="D31" s="17">
        <v>3152780.87</v>
      </c>
      <c r="E31" s="17">
        <v>9169.61</v>
      </c>
      <c r="F31" s="17">
        <v>417465.75</v>
      </c>
      <c r="G31" s="17">
        <v>0</v>
      </c>
      <c r="H31" s="17">
        <v>6128762.7400000002</v>
      </c>
      <c r="I31" s="271">
        <v>2951718.61</v>
      </c>
      <c r="J31" s="271">
        <v>3182570.93</v>
      </c>
      <c r="K31" s="271">
        <v>11785.8</v>
      </c>
      <c r="L31" s="271">
        <v>459872.23</v>
      </c>
      <c r="M31" s="271">
        <v>0</v>
      </c>
      <c r="N31" s="17">
        <v>6605947.5700000003</v>
      </c>
      <c r="O31" s="272">
        <f t="shared" si="4"/>
        <v>7.7859896074227875</v>
      </c>
      <c r="P31" s="273">
        <f t="shared" si="1"/>
        <v>7.2235636892891666</v>
      </c>
      <c r="Q31" s="670">
        <f t="shared" si="2"/>
        <v>7.7859896074227875</v>
      </c>
      <c r="S31" s="20"/>
    </row>
    <row r="32" spans="2:19">
      <c r="B32" s="15" t="s">
        <v>341</v>
      </c>
      <c r="C32" s="17">
        <v>2833321.15</v>
      </c>
      <c r="D32" s="17">
        <v>3418647.85</v>
      </c>
      <c r="E32" s="17">
        <v>490286.01</v>
      </c>
      <c r="F32" s="17">
        <v>4108347.15</v>
      </c>
      <c r="G32" s="17">
        <v>0</v>
      </c>
      <c r="H32" s="17">
        <v>10850602.16</v>
      </c>
      <c r="I32" s="271">
        <v>3280513.94</v>
      </c>
      <c r="J32" s="271">
        <v>3450950.04</v>
      </c>
      <c r="K32" s="271">
        <v>630169.55000000005</v>
      </c>
      <c r="L32" s="271">
        <v>4525676.13</v>
      </c>
      <c r="M32" s="271">
        <v>0</v>
      </c>
      <c r="N32" s="17">
        <v>11887309.66</v>
      </c>
      <c r="O32" s="272">
        <f t="shared" si="4"/>
        <v>9.5543775793545453</v>
      </c>
      <c r="P32" s="273">
        <f t="shared" si="1"/>
        <v>8.72112807398676</v>
      </c>
      <c r="Q32" s="670">
        <f t="shared" si="2"/>
        <v>9.5543775793545453</v>
      </c>
      <c r="S32" s="20"/>
    </row>
    <row r="33" spans="2:19">
      <c r="B33" s="15" t="s">
        <v>342</v>
      </c>
      <c r="C33" s="272">
        <v>3296121.82</v>
      </c>
      <c r="D33" s="272">
        <v>4617837.03</v>
      </c>
      <c r="E33" s="670">
        <v>494665.25</v>
      </c>
      <c r="F33" s="272">
        <v>1398508.41</v>
      </c>
      <c r="G33" s="17">
        <v>0</v>
      </c>
      <c r="H33" s="17">
        <v>9807132.5099999998</v>
      </c>
      <c r="I33" s="271">
        <v>3816360.03</v>
      </c>
      <c r="J33" s="271">
        <v>4661470.1399999997</v>
      </c>
      <c r="K33" s="271">
        <v>635798.24</v>
      </c>
      <c r="L33" s="271">
        <v>1540569.94</v>
      </c>
      <c r="M33" s="271">
        <v>0</v>
      </c>
      <c r="N33" s="17">
        <v>10654198.35</v>
      </c>
      <c r="O33" s="272">
        <f>+(N33-H33)/H33*100</f>
        <v>8.6372427326364321</v>
      </c>
      <c r="P33" s="273">
        <f>+(N33-H33)/N33*100</f>
        <v>7.9505356684109412</v>
      </c>
      <c r="Q33" s="670">
        <f>+(N33-H33)/H33*100</f>
        <v>8.6372427326364321</v>
      </c>
      <c r="S33" s="20"/>
    </row>
    <row r="34" spans="2:19">
      <c r="B34" s="12" t="s">
        <v>343</v>
      </c>
      <c r="C34" s="277">
        <v>2819631.96</v>
      </c>
      <c r="D34" s="278">
        <v>8477470.6400000006</v>
      </c>
      <c r="E34" s="17">
        <v>0</v>
      </c>
      <c r="F34" s="277">
        <v>1162190.5900000001</v>
      </c>
      <c r="G34" s="17">
        <v>0</v>
      </c>
      <c r="H34" s="17">
        <v>12459293.189999999</v>
      </c>
      <c r="I34" s="279">
        <v>3264664.14</v>
      </c>
      <c r="J34" s="271">
        <v>8557572.7300000004</v>
      </c>
      <c r="K34" s="271">
        <v>0</v>
      </c>
      <c r="L34" s="271">
        <v>1280246.78</v>
      </c>
      <c r="M34" s="271">
        <v>0</v>
      </c>
      <c r="N34" s="17">
        <v>13102483.65</v>
      </c>
      <c r="O34" s="272">
        <f>+(N34-H34)/H34*100</f>
        <v>5.1623350553804643</v>
      </c>
      <c r="P34" s="273">
        <f>+(N34-H34)/N34*100</f>
        <v>4.9089201496542296</v>
      </c>
      <c r="Q34" s="670">
        <f>+(N34-H34)/H34*100</f>
        <v>5.1623350553804643</v>
      </c>
      <c r="S34" s="20"/>
    </row>
    <row r="35" spans="2:19" s="59" customFormat="1" ht="27" customHeight="1" thickBot="1">
      <c r="B35" s="589" t="s">
        <v>31</v>
      </c>
      <c r="C35" s="607">
        <f t="shared" ref="C35:N35" si="5">SUM(C8:C34)</f>
        <v>476166152.14999998</v>
      </c>
      <c r="D35" s="607">
        <f t="shared" si="5"/>
        <v>872960109.39000034</v>
      </c>
      <c r="E35" s="607">
        <f t="shared" si="5"/>
        <v>14018933.92</v>
      </c>
      <c r="F35" s="607">
        <f t="shared" si="5"/>
        <v>133806101.66999999</v>
      </c>
      <c r="G35" s="607">
        <f t="shared" si="5"/>
        <v>231823.46000000002</v>
      </c>
      <c r="H35" s="608">
        <f>SUM(H8:H34)</f>
        <v>1497183120.5600002</v>
      </c>
      <c r="I35" s="609">
        <f t="shared" si="5"/>
        <v>551321088.35000002</v>
      </c>
      <c r="J35" s="607">
        <f t="shared" si="5"/>
        <v>881208552.0999999</v>
      </c>
      <c r="K35" s="607">
        <f t="shared" si="5"/>
        <v>18018677.260000002</v>
      </c>
      <c r="L35" s="607">
        <f t="shared" si="5"/>
        <v>147398225.59999996</v>
      </c>
      <c r="M35" s="607">
        <f t="shared" si="5"/>
        <v>252736.41000000003</v>
      </c>
      <c r="N35" s="607">
        <f t="shared" si="5"/>
        <v>1598199279.7300003</v>
      </c>
      <c r="O35" s="392"/>
      <c r="P35" s="393"/>
      <c r="Q35" s="394"/>
    </row>
    <row r="36" spans="2:19" ht="21.75" thickTop="1"/>
    <row r="37" spans="2:19">
      <c r="Q37" s="86"/>
    </row>
    <row r="42" spans="2:19" ht="22.5" customHeight="1"/>
    <row r="65" spans="3:17" ht="12" customHeight="1"/>
    <row r="66" spans="3:17" ht="24.75" customHeight="1"/>
    <row r="67" spans="3:17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80"/>
      <c r="P67" s="280"/>
      <c r="Q67" s="280"/>
    </row>
    <row r="68" spans="3:17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80"/>
      <c r="P68" s="280"/>
      <c r="Q68" s="280"/>
    </row>
    <row r="69" spans="3:17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80"/>
      <c r="P69" s="280"/>
      <c r="Q69" s="280"/>
    </row>
    <row r="70" spans="3:17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80"/>
      <c r="P70" s="280"/>
      <c r="Q70" s="280"/>
    </row>
    <row r="71" spans="3:17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80"/>
      <c r="P71" s="280"/>
      <c r="Q71" s="280"/>
    </row>
    <row r="72" spans="3:17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80"/>
      <c r="P72" s="280"/>
      <c r="Q72" s="280"/>
    </row>
    <row r="73" spans="3:17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80"/>
      <c r="P73" s="280"/>
      <c r="Q73" s="280"/>
    </row>
    <row r="74" spans="3:17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80"/>
      <c r="P74" s="280"/>
      <c r="Q74" s="280"/>
    </row>
    <row r="75" spans="3:17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80"/>
      <c r="P75" s="280"/>
      <c r="Q75" s="280"/>
    </row>
  </sheetData>
  <mergeCells count="4">
    <mergeCell ref="C4:H4"/>
    <mergeCell ref="I4:N4"/>
    <mergeCell ref="C5:H5"/>
    <mergeCell ref="I5:N5"/>
  </mergeCells>
  <pageMargins left="0.70866141732283461" right="0.51181102362204722" top="0.94488188976377951" bottom="0.74803149606299213" header="0.31496062992125984" footer="0.31496062992125984"/>
  <pageSetup paperSize="9" scale="47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B50B-0985-40C7-885C-156052F7D517}">
  <sheetPr>
    <pageSetUpPr fitToPage="1"/>
  </sheetPr>
  <dimension ref="B2:K21"/>
  <sheetViews>
    <sheetView tabSelected="1" workbookViewId="0">
      <selection activeCell="U7" sqref="U7"/>
    </sheetView>
  </sheetViews>
  <sheetFormatPr defaultRowHeight="21"/>
  <cols>
    <col min="1" max="1" width="4.42578125" style="281" customWidth="1"/>
    <col min="2" max="2" width="24.85546875" style="281" customWidth="1"/>
    <col min="3" max="3" width="16" style="281" customWidth="1"/>
    <col min="4" max="4" width="14.7109375" style="281" customWidth="1"/>
    <col min="5" max="5" width="15.7109375" style="281" customWidth="1"/>
    <col min="6" max="6" width="16.140625" style="281" customWidth="1"/>
    <col min="7" max="7" width="15.85546875" style="281" customWidth="1"/>
    <col min="8" max="8" width="15.7109375" style="281" customWidth="1"/>
    <col min="9" max="9" width="17.85546875" style="281" customWidth="1"/>
    <col min="10" max="10" width="19" style="281" customWidth="1"/>
    <col min="11" max="11" width="17.7109375" style="281" customWidth="1"/>
    <col min="12" max="12" width="16.140625" style="281" customWidth="1"/>
    <col min="13" max="13" width="16.28515625" style="281" customWidth="1"/>
    <col min="14" max="14" width="15.28515625" style="281" customWidth="1"/>
    <col min="15" max="15" width="17.85546875" style="281" customWidth="1"/>
    <col min="16" max="16" width="16.42578125" style="281" customWidth="1"/>
    <col min="17" max="17" width="15" style="281" customWidth="1"/>
    <col min="18" max="18" width="15.7109375" style="281" customWidth="1"/>
    <col min="19" max="19" width="13.7109375" style="281" customWidth="1"/>
    <col min="20" max="21" width="14" style="281" customWidth="1"/>
    <col min="22" max="22" width="12.7109375" style="281" customWidth="1"/>
    <col min="23" max="23" width="13.42578125" style="281" customWidth="1"/>
    <col min="24" max="256" width="9.140625" style="281"/>
    <col min="257" max="257" width="4.42578125" style="281" customWidth="1"/>
    <col min="258" max="258" width="24.85546875" style="281" customWidth="1"/>
    <col min="259" max="259" width="16" style="281" customWidth="1"/>
    <col min="260" max="260" width="13.7109375" style="281" customWidth="1"/>
    <col min="261" max="261" width="15.7109375" style="281" customWidth="1"/>
    <col min="262" max="262" width="16.140625" style="281" customWidth="1"/>
    <col min="263" max="263" width="15.85546875" style="281" customWidth="1"/>
    <col min="264" max="264" width="15.7109375" style="281" customWidth="1"/>
    <col min="265" max="265" width="17.85546875" style="281" customWidth="1"/>
    <col min="266" max="266" width="19" style="281" customWidth="1"/>
    <col min="267" max="267" width="17.7109375" style="281" customWidth="1"/>
    <col min="268" max="268" width="16.140625" style="281" customWidth="1"/>
    <col min="269" max="269" width="16.28515625" style="281" customWidth="1"/>
    <col min="270" max="270" width="15.28515625" style="281" customWidth="1"/>
    <col min="271" max="271" width="17.85546875" style="281" customWidth="1"/>
    <col min="272" max="272" width="16.42578125" style="281" customWidth="1"/>
    <col min="273" max="273" width="15" style="281" customWidth="1"/>
    <col min="274" max="274" width="15.7109375" style="281" customWidth="1"/>
    <col min="275" max="275" width="13.7109375" style="281" customWidth="1"/>
    <col min="276" max="277" width="14" style="281" customWidth="1"/>
    <col min="278" max="278" width="12.7109375" style="281" customWidth="1"/>
    <col min="279" max="279" width="13.42578125" style="281" customWidth="1"/>
    <col min="280" max="512" width="9.140625" style="281"/>
    <col min="513" max="513" width="4.42578125" style="281" customWidth="1"/>
    <col min="514" max="514" width="24.85546875" style="281" customWidth="1"/>
    <col min="515" max="515" width="16" style="281" customWidth="1"/>
    <col min="516" max="516" width="13.7109375" style="281" customWidth="1"/>
    <col min="517" max="517" width="15.7109375" style="281" customWidth="1"/>
    <col min="518" max="518" width="16.140625" style="281" customWidth="1"/>
    <col min="519" max="519" width="15.85546875" style="281" customWidth="1"/>
    <col min="520" max="520" width="15.7109375" style="281" customWidth="1"/>
    <col min="521" max="521" width="17.85546875" style="281" customWidth="1"/>
    <col min="522" max="522" width="19" style="281" customWidth="1"/>
    <col min="523" max="523" width="17.7109375" style="281" customWidth="1"/>
    <col min="524" max="524" width="16.140625" style="281" customWidth="1"/>
    <col min="525" max="525" width="16.28515625" style="281" customWidth="1"/>
    <col min="526" max="526" width="15.28515625" style="281" customWidth="1"/>
    <col min="527" max="527" width="17.85546875" style="281" customWidth="1"/>
    <col min="528" max="528" width="16.42578125" style="281" customWidth="1"/>
    <col min="529" max="529" width="15" style="281" customWidth="1"/>
    <col min="530" max="530" width="15.7109375" style="281" customWidth="1"/>
    <col min="531" max="531" width="13.7109375" style="281" customWidth="1"/>
    <col min="532" max="533" width="14" style="281" customWidth="1"/>
    <col min="534" max="534" width="12.7109375" style="281" customWidth="1"/>
    <col min="535" max="535" width="13.42578125" style="281" customWidth="1"/>
    <col min="536" max="768" width="9.140625" style="281"/>
    <col min="769" max="769" width="4.42578125" style="281" customWidth="1"/>
    <col min="770" max="770" width="24.85546875" style="281" customWidth="1"/>
    <col min="771" max="771" width="16" style="281" customWidth="1"/>
    <col min="772" max="772" width="13.7109375" style="281" customWidth="1"/>
    <col min="773" max="773" width="15.7109375" style="281" customWidth="1"/>
    <col min="774" max="774" width="16.140625" style="281" customWidth="1"/>
    <col min="775" max="775" width="15.85546875" style="281" customWidth="1"/>
    <col min="776" max="776" width="15.7109375" style="281" customWidth="1"/>
    <col min="777" max="777" width="17.85546875" style="281" customWidth="1"/>
    <col min="778" max="778" width="19" style="281" customWidth="1"/>
    <col min="779" max="779" width="17.7109375" style="281" customWidth="1"/>
    <col min="780" max="780" width="16.140625" style="281" customWidth="1"/>
    <col min="781" max="781" width="16.28515625" style="281" customWidth="1"/>
    <col min="782" max="782" width="15.28515625" style="281" customWidth="1"/>
    <col min="783" max="783" width="17.85546875" style="281" customWidth="1"/>
    <col min="784" max="784" width="16.42578125" style="281" customWidth="1"/>
    <col min="785" max="785" width="15" style="281" customWidth="1"/>
    <col min="786" max="786" width="15.7109375" style="281" customWidth="1"/>
    <col min="787" max="787" width="13.7109375" style="281" customWidth="1"/>
    <col min="788" max="789" width="14" style="281" customWidth="1"/>
    <col min="790" max="790" width="12.7109375" style="281" customWidth="1"/>
    <col min="791" max="791" width="13.42578125" style="281" customWidth="1"/>
    <col min="792" max="1024" width="9.140625" style="281"/>
    <col min="1025" max="1025" width="4.42578125" style="281" customWidth="1"/>
    <col min="1026" max="1026" width="24.85546875" style="281" customWidth="1"/>
    <col min="1027" max="1027" width="16" style="281" customWidth="1"/>
    <col min="1028" max="1028" width="13.7109375" style="281" customWidth="1"/>
    <col min="1029" max="1029" width="15.7109375" style="281" customWidth="1"/>
    <col min="1030" max="1030" width="16.140625" style="281" customWidth="1"/>
    <col min="1031" max="1031" width="15.85546875" style="281" customWidth="1"/>
    <col min="1032" max="1032" width="15.7109375" style="281" customWidth="1"/>
    <col min="1033" max="1033" width="17.85546875" style="281" customWidth="1"/>
    <col min="1034" max="1034" width="19" style="281" customWidth="1"/>
    <col min="1035" max="1035" width="17.7109375" style="281" customWidth="1"/>
    <col min="1036" max="1036" width="16.140625" style="281" customWidth="1"/>
    <col min="1037" max="1037" width="16.28515625" style="281" customWidth="1"/>
    <col min="1038" max="1038" width="15.28515625" style="281" customWidth="1"/>
    <col min="1039" max="1039" width="17.85546875" style="281" customWidth="1"/>
    <col min="1040" max="1040" width="16.42578125" style="281" customWidth="1"/>
    <col min="1041" max="1041" width="15" style="281" customWidth="1"/>
    <col min="1042" max="1042" width="15.7109375" style="281" customWidth="1"/>
    <col min="1043" max="1043" width="13.7109375" style="281" customWidth="1"/>
    <col min="1044" max="1045" width="14" style="281" customWidth="1"/>
    <col min="1046" max="1046" width="12.7109375" style="281" customWidth="1"/>
    <col min="1047" max="1047" width="13.42578125" style="281" customWidth="1"/>
    <col min="1048" max="1280" width="9.140625" style="281"/>
    <col min="1281" max="1281" width="4.42578125" style="281" customWidth="1"/>
    <col min="1282" max="1282" width="24.85546875" style="281" customWidth="1"/>
    <col min="1283" max="1283" width="16" style="281" customWidth="1"/>
    <col min="1284" max="1284" width="13.7109375" style="281" customWidth="1"/>
    <col min="1285" max="1285" width="15.7109375" style="281" customWidth="1"/>
    <col min="1286" max="1286" width="16.140625" style="281" customWidth="1"/>
    <col min="1287" max="1287" width="15.85546875" style="281" customWidth="1"/>
    <col min="1288" max="1288" width="15.7109375" style="281" customWidth="1"/>
    <col min="1289" max="1289" width="17.85546875" style="281" customWidth="1"/>
    <col min="1290" max="1290" width="19" style="281" customWidth="1"/>
    <col min="1291" max="1291" width="17.7109375" style="281" customWidth="1"/>
    <col min="1292" max="1292" width="16.140625" style="281" customWidth="1"/>
    <col min="1293" max="1293" width="16.28515625" style="281" customWidth="1"/>
    <col min="1294" max="1294" width="15.28515625" style="281" customWidth="1"/>
    <col min="1295" max="1295" width="17.85546875" style="281" customWidth="1"/>
    <col min="1296" max="1296" width="16.42578125" style="281" customWidth="1"/>
    <col min="1297" max="1297" width="15" style="281" customWidth="1"/>
    <col min="1298" max="1298" width="15.7109375" style="281" customWidth="1"/>
    <col min="1299" max="1299" width="13.7109375" style="281" customWidth="1"/>
    <col min="1300" max="1301" width="14" style="281" customWidth="1"/>
    <col min="1302" max="1302" width="12.7109375" style="281" customWidth="1"/>
    <col min="1303" max="1303" width="13.42578125" style="281" customWidth="1"/>
    <col min="1304" max="1536" width="9.140625" style="281"/>
    <col min="1537" max="1537" width="4.42578125" style="281" customWidth="1"/>
    <col min="1538" max="1538" width="24.85546875" style="281" customWidth="1"/>
    <col min="1539" max="1539" width="16" style="281" customWidth="1"/>
    <col min="1540" max="1540" width="13.7109375" style="281" customWidth="1"/>
    <col min="1541" max="1541" width="15.7109375" style="281" customWidth="1"/>
    <col min="1542" max="1542" width="16.140625" style="281" customWidth="1"/>
    <col min="1543" max="1543" width="15.85546875" style="281" customWidth="1"/>
    <col min="1544" max="1544" width="15.7109375" style="281" customWidth="1"/>
    <col min="1545" max="1545" width="17.85546875" style="281" customWidth="1"/>
    <col min="1546" max="1546" width="19" style="281" customWidth="1"/>
    <col min="1547" max="1547" width="17.7109375" style="281" customWidth="1"/>
    <col min="1548" max="1548" width="16.140625" style="281" customWidth="1"/>
    <col min="1549" max="1549" width="16.28515625" style="281" customWidth="1"/>
    <col min="1550" max="1550" width="15.28515625" style="281" customWidth="1"/>
    <col min="1551" max="1551" width="17.85546875" style="281" customWidth="1"/>
    <col min="1552" max="1552" width="16.42578125" style="281" customWidth="1"/>
    <col min="1553" max="1553" width="15" style="281" customWidth="1"/>
    <col min="1554" max="1554" width="15.7109375" style="281" customWidth="1"/>
    <col min="1555" max="1555" width="13.7109375" style="281" customWidth="1"/>
    <col min="1556" max="1557" width="14" style="281" customWidth="1"/>
    <col min="1558" max="1558" width="12.7109375" style="281" customWidth="1"/>
    <col min="1559" max="1559" width="13.42578125" style="281" customWidth="1"/>
    <col min="1560" max="1792" width="9.140625" style="281"/>
    <col min="1793" max="1793" width="4.42578125" style="281" customWidth="1"/>
    <col min="1794" max="1794" width="24.85546875" style="281" customWidth="1"/>
    <col min="1795" max="1795" width="16" style="281" customWidth="1"/>
    <col min="1796" max="1796" width="13.7109375" style="281" customWidth="1"/>
    <col min="1797" max="1797" width="15.7109375" style="281" customWidth="1"/>
    <col min="1798" max="1798" width="16.140625" style="281" customWidth="1"/>
    <col min="1799" max="1799" width="15.85546875" style="281" customWidth="1"/>
    <col min="1800" max="1800" width="15.7109375" style="281" customWidth="1"/>
    <col min="1801" max="1801" width="17.85546875" style="281" customWidth="1"/>
    <col min="1802" max="1802" width="19" style="281" customWidth="1"/>
    <col min="1803" max="1803" width="17.7109375" style="281" customWidth="1"/>
    <col min="1804" max="1804" width="16.140625" style="281" customWidth="1"/>
    <col min="1805" max="1805" width="16.28515625" style="281" customWidth="1"/>
    <col min="1806" max="1806" width="15.28515625" style="281" customWidth="1"/>
    <col min="1807" max="1807" width="17.85546875" style="281" customWidth="1"/>
    <col min="1808" max="1808" width="16.42578125" style="281" customWidth="1"/>
    <col min="1809" max="1809" width="15" style="281" customWidth="1"/>
    <col min="1810" max="1810" width="15.7109375" style="281" customWidth="1"/>
    <col min="1811" max="1811" width="13.7109375" style="281" customWidth="1"/>
    <col min="1812" max="1813" width="14" style="281" customWidth="1"/>
    <col min="1814" max="1814" width="12.7109375" style="281" customWidth="1"/>
    <col min="1815" max="1815" width="13.42578125" style="281" customWidth="1"/>
    <col min="1816" max="2048" width="9.140625" style="281"/>
    <col min="2049" max="2049" width="4.42578125" style="281" customWidth="1"/>
    <col min="2050" max="2050" width="24.85546875" style="281" customWidth="1"/>
    <col min="2051" max="2051" width="16" style="281" customWidth="1"/>
    <col min="2052" max="2052" width="13.7109375" style="281" customWidth="1"/>
    <col min="2053" max="2053" width="15.7109375" style="281" customWidth="1"/>
    <col min="2054" max="2054" width="16.140625" style="281" customWidth="1"/>
    <col min="2055" max="2055" width="15.85546875" style="281" customWidth="1"/>
    <col min="2056" max="2056" width="15.7109375" style="281" customWidth="1"/>
    <col min="2057" max="2057" width="17.85546875" style="281" customWidth="1"/>
    <col min="2058" max="2058" width="19" style="281" customWidth="1"/>
    <col min="2059" max="2059" width="17.7109375" style="281" customWidth="1"/>
    <col min="2060" max="2060" width="16.140625" style="281" customWidth="1"/>
    <col min="2061" max="2061" width="16.28515625" style="281" customWidth="1"/>
    <col min="2062" max="2062" width="15.28515625" style="281" customWidth="1"/>
    <col min="2063" max="2063" width="17.85546875" style="281" customWidth="1"/>
    <col min="2064" max="2064" width="16.42578125" style="281" customWidth="1"/>
    <col min="2065" max="2065" width="15" style="281" customWidth="1"/>
    <col min="2066" max="2066" width="15.7109375" style="281" customWidth="1"/>
    <col min="2067" max="2067" width="13.7109375" style="281" customWidth="1"/>
    <col min="2068" max="2069" width="14" style="281" customWidth="1"/>
    <col min="2070" max="2070" width="12.7109375" style="281" customWidth="1"/>
    <col min="2071" max="2071" width="13.42578125" style="281" customWidth="1"/>
    <col min="2072" max="2304" width="9.140625" style="281"/>
    <col min="2305" max="2305" width="4.42578125" style="281" customWidth="1"/>
    <col min="2306" max="2306" width="24.85546875" style="281" customWidth="1"/>
    <col min="2307" max="2307" width="16" style="281" customWidth="1"/>
    <col min="2308" max="2308" width="13.7109375" style="281" customWidth="1"/>
    <col min="2309" max="2309" width="15.7109375" style="281" customWidth="1"/>
    <col min="2310" max="2310" width="16.140625" style="281" customWidth="1"/>
    <col min="2311" max="2311" width="15.85546875" style="281" customWidth="1"/>
    <col min="2312" max="2312" width="15.7109375" style="281" customWidth="1"/>
    <col min="2313" max="2313" width="17.85546875" style="281" customWidth="1"/>
    <col min="2314" max="2314" width="19" style="281" customWidth="1"/>
    <col min="2315" max="2315" width="17.7109375" style="281" customWidth="1"/>
    <col min="2316" max="2316" width="16.140625" style="281" customWidth="1"/>
    <col min="2317" max="2317" width="16.28515625" style="281" customWidth="1"/>
    <col min="2318" max="2318" width="15.28515625" style="281" customWidth="1"/>
    <col min="2319" max="2319" width="17.85546875" style="281" customWidth="1"/>
    <col min="2320" max="2320" width="16.42578125" style="281" customWidth="1"/>
    <col min="2321" max="2321" width="15" style="281" customWidth="1"/>
    <col min="2322" max="2322" width="15.7109375" style="281" customWidth="1"/>
    <col min="2323" max="2323" width="13.7109375" style="281" customWidth="1"/>
    <col min="2324" max="2325" width="14" style="281" customWidth="1"/>
    <col min="2326" max="2326" width="12.7109375" style="281" customWidth="1"/>
    <col min="2327" max="2327" width="13.42578125" style="281" customWidth="1"/>
    <col min="2328" max="2560" width="9.140625" style="281"/>
    <col min="2561" max="2561" width="4.42578125" style="281" customWidth="1"/>
    <col min="2562" max="2562" width="24.85546875" style="281" customWidth="1"/>
    <col min="2563" max="2563" width="16" style="281" customWidth="1"/>
    <col min="2564" max="2564" width="13.7109375" style="281" customWidth="1"/>
    <col min="2565" max="2565" width="15.7109375" style="281" customWidth="1"/>
    <col min="2566" max="2566" width="16.140625" style="281" customWidth="1"/>
    <col min="2567" max="2567" width="15.85546875" style="281" customWidth="1"/>
    <col min="2568" max="2568" width="15.7109375" style="281" customWidth="1"/>
    <col min="2569" max="2569" width="17.85546875" style="281" customWidth="1"/>
    <col min="2570" max="2570" width="19" style="281" customWidth="1"/>
    <col min="2571" max="2571" width="17.7109375" style="281" customWidth="1"/>
    <col min="2572" max="2572" width="16.140625" style="281" customWidth="1"/>
    <col min="2573" max="2573" width="16.28515625" style="281" customWidth="1"/>
    <col min="2574" max="2574" width="15.28515625" style="281" customWidth="1"/>
    <col min="2575" max="2575" width="17.85546875" style="281" customWidth="1"/>
    <col min="2576" max="2576" width="16.42578125" style="281" customWidth="1"/>
    <col min="2577" max="2577" width="15" style="281" customWidth="1"/>
    <col min="2578" max="2578" width="15.7109375" style="281" customWidth="1"/>
    <col min="2579" max="2579" width="13.7109375" style="281" customWidth="1"/>
    <col min="2580" max="2581" width="14" style="281" customWidth="1"/>
    <col min="2582" max="2582" width="12.7109375" style="281" customWidth="1"/>
    <col min="2583" max="2583" width="13.42578125" style="281" customWidth="1"/>
    <col min="2584" max="2816" width="9.140625" style="281"/>
    <col min="2817" max="2817" width="4.42578125" style="281" customWidth="1"/>
    <col min="2818" max="2818" width="24.85546875" style="281" customWidth="1"/>
    <col min="2819" max="2819" width="16" style="281" customWidth="1"/>
    <col min="2820" max="2820" width="13.7109375" style="281" customWidth="1"/>
    <col min="2821" max="2821" width="15.7109375" style="281" customWidth="1"/>
    <col min="2822" max="2822" width="16.140625" style="281" customWidth="1"/>
    <col min="2823" max="2823" width="15.85546875" style="281" customWidth="1"/>
    <col min="2824" max="2824" width="15.7109375" style="281" customWidth="1"/>
    <col min="2825" max="2825" width="17.85546875" style="281" customWidth="1"/>
    <col min="2826" max="2826" width="19" style="281" customWidth="1"/>
    <col min="2827" max="2827" width="17.7109375" style="281" customWidth="1"/>
    <col min="2828" max="2828" width="16.140625" style="281" customWidth="1"/>
    <col min="2829" max="2829" width="16.28515625" style="281" customWidth="1"/>
    <col min="2830" max="2830" width="15.28515625" style="281" customWidth="1"/>
    <col min="2831" max="2831" width="17.85546875" style="281" customWidth="1"/>
    <col min="2832" max="2832" width="16.42578125" style="281" customWidth="1"/>
    <col min="2833" max="2833" width="15" style="281" customWidth="1"/>
    <col min="2834" max="2834" width="15.7109375" style="281" customWidth="1"/>
    <col min="2835" max="2835" width="13.7109375" style="281" customWidth="1"/>
    <col min="2836" max="2837" width="14" style="281" customWidth="1"/>
    <col min="2838" max="2838" width="12.7109375" style="281" customWidth="1"/>
    <col min="2839" max="2839" width="13.42578125" style="281" customWidth="1"/>
    <col min="2840" max="3072" width="9.140625" style="281"/>
    <col min="3073" max="3073" width="4.42578125" style="281" customWidth="1"/>
    <col min="3074" max="3074" width="24.85546875" style="281" customWidth="1"/>
    <col min="3075" max="3075" width="16" style="281" customWidth="1"/>
    <col min="3076" max="3076" width="13.7109375" style="281" customWidth="1"/>
    <col min="3077" max="3077" width="15.7109375" style="281" customWidth="1"/>
    <col min="3078" max="3078" width="16.140625" style="281" customWidth="1"/>
    <col min="3079" max="3079" width="15.85546875" style="281" customWidth="1"/>
    <col min="3080" max="3080" width="15.7109375" style="281" customWidth="1"/>
    <col min="3081" max="3081" width="17.85546875" style="281" customWidth="1"/>
    <col min="3082" max="3082" width="19" style="281" customWidth="1"/>
    <col min="3083" max="3083" width="17.7109375" style="281" customWidth="1"/>
    <col min="3084" max="3084" width="16.140625" style="281" customWidth="1"/>
    <col min="3085" max="3085" width="16.28515625" style="281" customWidth="1"/>
    <col min="3086" max="3086" width="15.28515625" style="281" customWidth="1"/>
    <col min="3087" max="3087" width="17.85546875" style="281" customWidth="1"/>
    <col min="3088" max="3088" width="16.42578125" style="281" customWidth="1"/>
    <col min="3089" max="3089" width="15" style="281" customWidth="1"/>
    <col min="3090" max="3090" width="15.7109375" style="281" customWidth="1"/>
    <col min="3091" max="3091" width="13.7109375" style="281" customWidth="1"/>
    <col min="3092" max="3093" width="14" style="281" customWidth="1"/>
    <col min="3094" max="3094" width="12.7109375" style="281" customWidth="1"/>
    <col min="3095" max="3095" width="13.42578125" style="281" customWidth="1"/>
    <col min="3096" max="3328" width="9.140625" style="281"/>
    <col min="3329" max="3329" width="4.42578125" style="281" customWidth="1"/>
    <col min="3330" max="3330" width="24.85546875" style="281" customWidth="1"/>
    <col min="3331" max="3331" width="16" style="281" customWidth="1"/>
    <col min="3332" max="3332" width="13.7109375" style="281" customWidth="1"/>
    <col min="3333" max="3333" width="15.7109375" style="281" customWidth="1"/>
    <col min="3334" max="3334" width="16.140625" style="281" customWidth="1"/>
    <col min="3335" max="3335" width="15.85546875" style="281" customWidth="1"/>
    <col min="3336" max="3336" width="15.7109375" style="281" customWidth="1"/>
    <col min="3337" max="3337" width="17.85546875" style="281" customWidth="1"/>
    <col min="3338" max="3338" width="19" style="281" customWidth="1"/>
    <col min="3339" max="3339" width="17.7109375" style="281" customWidth="1"/>
    <col min="3340" max="3340" width="16.140625" style="281" customWidth="1"/>
    <col min="3341" max="3341" width="16.28515625" style="281" customWidth="1"/>
    <col min="3342" max="3342" width="15.28515625" style="281" customWidth="1"/>
    <col min="3343" max="3343" width="17.85546875" style="281" customWidth="1"/>
    <col min="3344" max="3344" width="16.42578125" style="281" customWidth="1"/>
    <col min="3345" max="3345" width="15" style="281" customWidth="1"/>
    <col min="3346" max="3346" width="15.7109375" style="281" customWidth="1"/>
    <col min="3347" max="3347" width="13.7109375" style="281" customWidth="1"/>
    <col min="3348" max="3349" width="14" style="281" customWidth="1"/>
    <col min="3350" max="3350" width="12.7109375" style="281" customWidth="1"/>
    <col min="3351" max="3351" width="13.42578125" style="281" customWidth="1"/>
    <col min="3352" max="3584" width="9.140625" style="281"/>
    <col min="3585" max="3585" width="4.42578125" style="281" customWidth="1"/>
    <col min="3586" max="3586" width="24.85546875" style="281" customWidth="1"/>
    <col min="3587" max="3587" width="16" style="281" customWidth="1"/>
    <col min="3588" max="3588" width="13.7109375" style="281" customWidth="1"/>
    <col min="3589" max="3589" width="15.7109375" style="281" customWidth="1"/>
    <col min="3590" max="3590" width="16.140625" style="281" customWidth="1"/>
    <col min="3591" max="3591" width="15.85546875" style="281" customWidth="1"/>
    <col min="3592" max="3592" width="15.7109375" style="281" customWidth="1"/>
    <col min="3593" max="3593" width="17.85546875" style="281" customWidth="1"/>
    <col min="3594" max="3594" width="19" style="281" customWidth="1"/>
    <col min="3595" max="3595" width="17.7109375" style="281" customWidth="1"/>
    <col min="3596" max="3596" width="16.140625" style="281" customWidth="1"/>
    <col min="3597" max="3597" width="16.28515625" style="281" customWidth="1"/>
    <col min="3598" max="3598" width="15.28515625" style="281" customWidth="1"/>
    <col min="3599" max="3599" width="17.85546875" style="281" customWidth="1"/>
    <col min="3600" max="3600" width="16.42578125" style="281" customWidth="1"/>
    <col min="3601" max="3601" width="15" style="281" customWidth="1"/>
    <col min="3602" max="3602" width="15.7109375" style="281" customWidth="1"/>
    <col min="3603" max="3603" width="13.7109375" style="281" customWidth="1"/>
    <col min="3604" max="3605" width="14" style="281" customWidth="1"/>
    <col min="3606" max="3606" width="12.7109375" style="281" customWidth="1"/>
    <col min="3607" max="3607" width="13.42578125" style="281" customWidth="1"/>
    <col min="3608" max="3840" width="9.140625" style="281"/>
    <col min="3841" max="3841" width="4.42578125" style="281" customWidth="1"/>
    <col min="3842" max="3842" width="24.85546875" style="281" customWidth="1"/>
    <col min="3843" max="3843" width="16" style="281" customWidth="1"/>
    <col min="3844" max="3844" width="13.7109375" style="281" customWidth="1"/>
    <col min="3845" max="3845" width="15.7109375" style="281" customWidth="1"/>
    <col min="3846" max="3846" width="16.140625" style="281" customWidth="1"/>
    <col min="3847" max="3847" width="15.85546875" style="281" customWidth="1"/>
    <col min="3848" max="3848" width="15.7109375" style="281" customWidth="1"/>
    <col min="3849" max="3849" width="17.85546875" style="281" customWidth="1"/>
    <col min="3850" max="3850" width="19" style="281" customWidth="1"/>
    <col min="3851" max="3851" width="17.7109375" style="281" customWidth="1"/>
    <col min="3852" max="3852" width="16.140625" style="281" customWidth="1"/>
    <col min="3853" max="3853" width="16.28515625" style="281" customWidth="1"/>
    <col min="3854" max="3854" width="15.28515625" style="281" customWidth="1"/>
    <col min="3855" max="3855" width="17.85546875" style="281" customWidth="1"/>
    <col min="3856" max="3856" width="16.42578125" style="281" customWidth="1"/>
    <col min="3857" max="3857" width="15" style="281" customWidth="1"/>
    <col min="3858" max="3858" width="15.7109375" style="281" customWidth="1"/>
    <col min="3859" max="3859" width="13.7109375" style="281" customWidth="1"/>
    <col min="3860" max="3861" width="14" style="281" customWidth="1"/>
    <col min="3862" max="3862" width="12.7109375" style="281" customWidth="1"/>
    <col min="3863" max="3863" width="13.42578125" style="281" customWidth="1"/>
    <col min="3864" max="4096" width="9.140625" style="281"/>
    <col min="4097" max="4097" width="4.42578125" style="281" customWidth="1"/>
    <col min="4098" max="4098" width="24.85546875" style="281" customWidth="1"/>
    <col min="4099" max="4099" width="16" style="281" customWidth="1"/>
    <col min="4100" max="4100" width="13.7109375" style="281" customWidth="1"/>
    <col min="4101" max="4101" width="15.7109375" style="281" customWidth="1"/>
    <col min="4102" max="4102" width="16.140625" style="281" customWidth="1"/>
    <col min="4103" max="4103" width="15.85546875" style="281" customWidth="1"/>
    <col min="4104" max="4104" width="15.7109375" style="281" customWidth="1"/>
    <col min="4105" max="4105" width="17.85546875" style="281" customWidth="1"/>
    <col min="4106" max="4106" width="19" style="281" customWidth="1"/>
    <col min="4107" max="4107" width="17.7109375" style="281" customWidth="1"/>
    <col min="4108" max="4108" width="16.140625" style="281" customWidth="1"/>
    <col min="4109" max="4109" width="16.28515625" style="281" customWidth="1"/>
    <col min="4110" max="4110" width="15.28515625" style="281" customWidth="1"/>
    <col min="4111" max="4111" width="17.85546875" style="281" customWidth="1"/>
    <col min="4112" max="4112" width="16.42578125" style="281" customWidth="1"/>
    <col min="4113" max="4113" width="15" style="281" customWidth="1"/>
    <col min="4114" max="4114" width="15.7109375" style="281" customWidth="1"/>
    <col min="4115" max="4115" width="13.7109375" style="281" customWidth="1"/>
    <col min="4116" max="4117" width="14" style="281" customWidth="1"/>
    <col min="4118" max="4118" width="12.7109375" style="281" customWidth="1"/>
    <col min="4119" max="4119" width="13.42578125" style="281" customWidth="1"/>
    <col min="4120" max="4352" width="9.140625" style="281"/>
    <col min="4353" max="4353" width="4.42578125" style="281" customWidth="1"/>
    <col min="4354" max="4354" width="24.85546875" style="281" customWidth="1"/>
    <col min="4355" max="4355" width="16" style="281" customWidth="1"/>
    <col min="4356" max="4356" width="13.7109375" style="281" customWidth="1"/>
    <col min="4357" max="4357" width="15.7109375" style="281" customWidth="1"/>
    <col min="4358" max="4358" width="16.140625" style="281" customWidth="1"/>
    <col min="4359" max="4359" width="15.85546875" style="281" customWidth="1"/>
    <col min="4360" max="4360" width="15.7109375" style="281" customWidth="1"/>
    <col min="4361" max="4361" width="17.85546875" style="281" customWidth="1"/>
    <col min="4362" max="4362" width="19" style="281" customWidth="1"/>
    <col min="4363" max="4363" width="17.7109375" style="281" customWidth="1"/>
    <col min="4364" max="4364" width="16.140625" style="281" customWidth="1"/>
    <col min="4365" max="4365" width="16.28515625" style="281" customWidth="1"/>
    <col min="4366" max="4366" width="15.28515625" style="281" customWidth="1"/>
    <col min="4367" max="4367" width="17.85546875" style="281" customWidth="1"/>
    <col min="4368" max="4368" width="16.42578125" style="281" customWidth="1"/>
    <col min="4369" max="4369" width="15" style="281" customWidth="1"/>
    <col min="4370" max="4370" width="15.7109375" style="281" customWidth="1"/>
    <col min="4371" max="4371" width="13.7109375" style="281" customWidth="1"/>
    <col min="4372" max="4373" width="14" style="281" customWidth="1"/>
    <col min="4374" max="4374" width="12.7109375" style="281" customWidth="1"/>
    <col min="4375" max="4375" width="13.42578125" style="281" customWidth="1"/>
    <col min="4376" max="4608" width="9.140625" style="281"/>
    <col min="4609" max="4609" width="4.42578125" style="281" customWidth="1"/>
    <col min="4610" max="4610" width="24.85546875" style="281" customWidth="1"/>
    <col min="4611" max="4611" width="16" style="281" customWidth="1"/>
    <col min="4612" max="4612" width="13.7109375" style="281" customWidth="1"/>
    <col min="4613" max="4613" width="15.7109375" style="281" customWidth="1"/>
    <col min="4614" max="4614" width="16.140625" style="281" customWidth="1"/>
    <col min="4615" max="4615" width="15.85546875" style="281" customWidth="1"/>
    <col min="4616" max="4616" width="15.7109375" style="281" customWidth="1"/>
    <col min="4617" max="4617" width="17.85546875" style="281" customWidth="1"/>
    <col min="4618" max="4618" width="19" style="281" customWidth="1"/>
    <col min="4619" max="4619" width="17.7109375" style="281" customWidth="1"/>
    <col min="4620" max="4620" width="16.140625" style="281" customWidth="1"/>
    <col min="4621" max="4621" width="16.28515625" style="281" customWidth="1"/>
    <col min="4622" max="4622" width="15.28515625" style="281" customWidth="1"/>
    <col min="4623" max="4623" width="17.85546875" style="281" customWidth="1"/>
    <col min="4624" max="4624" width="16.42578125" style="281" customWidth="1"/>
    <col min="4625" max="4625" width="15" style="281" customWidth="1"/>
    <col min="4626" max="4626" width="15.7109375" style="281" customWidth="1"/>
    <col min="4627" max="4627" width="13.7109375" style="281" customWidth="1"/>
    <col min="4628" max="4629" width="14" style="281" customWidth="1"/>
    <col min="4630" max="4630" width="12.7109375" style="281" customWidth="1"/>
    <col min="4631" max="4631" width="13.42578125" style="281" customWidth="1"/>
    <col min="4632" max="4864" width="9.140625" style="281"/>
    <col min="4865" max="4865" width="4.42578125" style="281" customWidth="1"/>
    <col min="4866" max="4866" width="24.85546875" style="281" customWidth="1"/>
    <col min="4867" max="4867" width="16" style="281" customWidth="1"/>
    <col min="4868" max="4868" width="13.7109375" style="281" customWidth="1"/>
    <col min="4869" max="4869" width="15.7109375" style="281" customWidth="1"/>
    <col min="4870" max="4870" width="16.140625" style="281" customWidth="1"/>
    <col min="4871" max="4871" width="15.85546875" style="281" customWidth="1"/>
    <col min="4872" max="4872" width="15.7109375" style="281" customWidth="1"/>
    <col min="4873" max="4873" width="17.85546875" style="281" customWidth="1"/>
    <col min="4874" max="4874" width="19" style="281" customWidth="1"/>
    <col min="4875" max="4875" width="17.7109375" style="281" customWidth="1"/>
    <col min="4876" max="4876" width="16.140625" style="281" customWidth="1"/>
    <col min="4877" max="4877" width="16.28515625" style="281" customWidth="1"/>
    <col min="4878" max="4878" width="15.28515625" style="281" customWidth="1"/>
    <col min="4879" max="4879" width="17.85546875" style="281" customWidth="1"/>
    <col min="4880" max="4880" width="16.42578125" style="281" customWidth="1"/>
    <col min="4881" max="4881" width="15" style="281" customWidth="1"/>
    <col min="4882" max="4882" width="15.7109375" style="281" customWidth="1"/>
    <col min="4883" max="4883" width="13.7109375" style="281" customWidth="1"/>
    <col min="4884" max="4885" width="14" style="281" customWidth="1"/>
    <col min="4886" max="4886" width="12.7109375" style="281" customWidth="1"/>
    <col min="4887" max="4887" width="13.42578125" style="281" customWidth="1"/>
    <col min="4888" max="5120" width="9.140625" style="281"/>
    <col min="5121" max="5121" width="4.42578125" style="281" customWidth="1"/>
    <col min="5122" max="5122" width="24.85546875" style="281" customWidth="1"/>
    <col min="5123" max="5123" width="16" style="281" customWidth="1"/>
    <col min="5124" max="5124" width="13.7109375" style="281" customWidth="1"/>
    <col min="5125" max="5125" width="15.7109375" style="281" customWidth="1"/>
    <col min="5126" max="5126" width="16.140625" style="281" customWidth="1"/>
    <col min="5127" max="5127" width="15.85546875" style="281" customWidth="1"/>
    <col min="5128" max="5128" width="15.7109375" style="281" customWidth="1"/>
    <col min="5129" max="5129" width="17.85546875" style="281" customWidth="1"/>
    <col min="5130" max="5130" width="19" style="281" customWidth="1"/>
    <col min="5131" max="5131" width="17.7109375" style="281" customWidth="1"/>
    <col min="5132" max="5132" width="16.140625" style="281" customWidth="1"/>
    <col min="5133" max="5133" width="16.28515625" style="281" customWidth="1"/>
    <col min="5134" max="5134" width="15.28515625" style="281" customWidth="1"/>
    <col min="5135" max="5135" width="17.85546875" style="281" customWidth="1"/>
    <col min="5136" max="5136" width="16.42578125" style="281" customWidth="1"/>
    <col min="5137" max="5137" width="15" style="281" customWidth="1"/>
    <col min="5138" max="5138" width="15.7109375" style="281" customWidth="1"/>
    <col min="5139" max="5139" width="13.7109375" style="281" customWidth="1"/>
    <col min="5140" max="5141" width="14" style="281" customWidth="1"/>
    <col min="5142" max="5142" width="12.7109375" style="281" customWidth="1"/>
    <col min="5143" max="5143" width="13.42578125" style="281" customWidth="1"/>
    <col min="5144" max="5376" width="9.140625" style="281"/>
    <col min="5377" max="5377" width="4.42578125" style="281" customWidth="1"/>
    <col min="5378" max="5378" width="24.85546875" style="281" customWidth="1"/>
    <col min="5379" max="5379" width="16" style="281" customWidth="1"/>
    <col min="5380" max="5380" width="13.7109375" style="281" customWidth="1"/>
    <col min="5381" max="5381" width="15.7109375" style="281" customWidth="1"/>
    <col min="5382" max="5382" width="16.140625" style="281" customWidth="1"/>
    <col min="5383" max="5383" width="15.85546875" style="281" customWidth="1"/>
    <col min="5384" max="5384" width="15.7109375" style="281" customWidth="1"/>
    <col min="5385" max="5385" width="17.85546875" style="281" customWidth="1"/>
    <col min="5386" max="5386" width="19" style="281" customWidth="1"/>
    <col min="5387" max="5387" width="17.7109375" style="281" customWidth="1"/>
    <col min="5388" max="5388" width="16.140625" style="281" customWidth="1"/>
    <col min="5389" max="5389" width="16.28515625" style="281" customWidth="1"/>
    <col min="5390" max="5390" width="15.28515625" style="281" customWidth="1"/>
    <col min="5391" max="5391" width="17.85546875" style="281" customWidth="1"/>
    <col min="5392" max="5392" width="16.42578125" style="281" customWidth="1"/>
    <col min="5393" max="5393" width="15" style="281" customWidth="1"/>
    <col min="5394" max="5394" width="15.7109375" style="281" customWidth="1"/>
    <col min="5395" max="5395" width="13.7109375" style="281" customWidth="1"/>
    <col min="5396" max="5397" width="14" style="281" customWidth="1"/>
    <col min="5398" max="5398" width="12.7109375" style="281" customWidth="1"/>
    <col min="5399" max="5399" width="13.42578125" style="281" customWidth="1"/>
    <col min="5400" max="5632" width="9.140625" style="281"/>
    <col min="5633" max="5633" width="4.42578125" style="281" customWidth="1"/>
    <col min="5634" max="5634" width="24.85546875" style="281" customWidth="1"/>
    <col min="5635" max="5635" width="16" style="281" customWidth="1"/>
    <col min="5636" max="5636" width="13.7109375" style="281" customWidth="1"/>
    <col min="5637" max="5637" width="15.7109375" style="281" customWidth="1"/>
    <col min="5638" max="5638" width="16.140625" style="281" customWidth="1"/>
    <col min="5639" max="5639" width="15.85546875" style="281" customWidth="1"/>
    <col min="5640" max="5640" width="15.7109375" style="281" customWidth="1"/>
    <col min="5641" max="5641" width="17.85546875" style="281" customWidth="1"/>
    <col min="5642" max="5642" width="19" style="281" customWidth="1"/>
    <col min="5643" max="5643" width="17.7109375" style="281" customWidth="1"/>
    <col min="5644" max="5644" width="16.140625" style="281" customWidth="1"/>
    <col min="5645" max="5645" width="16.28515625" style="281" customWidth="1"/>
    <col min="5646" max="5646" width="15.28515625" style="281" customWidth="1"/>
    <col min="5647" max="5647" width="17.85546875" style="281" customWidth="1"/>
    <col min="5648" max="5648" width="16.42578125" style="281" customWidth="1"/>
    <col min="5649" max="5649" width="15" style="281" customWidth="1"/>
    <col min="5650" max="5650" width="15.7109375" style="281" customWidth="1"/>
    <col min="5651" max="5651" width="13.7109375" style="281" customWidth="1"/>
    <col min="5652" max="5653" width="14" style="281" customWidth="1"/>
    <col min="5654" max="5654" width="12.7109375" style="281" customWidth="1"/>
    <col min="5655" max="5655" width="13.42578125" style="281" customWidth="1"/>
    <col min="5656" max="5888" width="9.140625" style="281"/>
    <col min="5889" max="5889" width="4.42578125" style="281" customWidth="1"/>
    <col min="5890" max="5890" width="24.85546875" style="281" customWidth="1"/>
    <col min="5891" max="5891" width="16" style="281" customWidth="1"/>
    <col min="5892" max="5892" width="13.7109375" style="281" customWidth="1"/>
    <col min="5893" max="5893" width="15.7109375" style="281" customWidth="1"/>
    <col min="5894" max="5894" width="16.140625" style="281" customWidth="1"/>
    <col min="5895" max="5895" width="15.85546875" style="281" customWidth="1"/>
    <col min="5896" max="5896" width="15.7109375" style="281" customWidth="1"/>
    <col min="5897" max="5897" width="17.85546875" style="281" customWidth="1"/>
    <col min="5898" max="5898" width="19" style="281" customWidth="1"/>
    <col min="5899" max="5899" width="17.7109375" style="281" customWidth="1"/>
    <col min="5900" max="5900" width="16.140625" style="281" customWidth="1"/>
    <col min="5901" max="5901" width="16.28515625" style="281" customWidth="1"/>
    <col min="5902" max="5902" width="15.28515625" style="281" customWidth="1"/>
    <col min="5903" max="5903" width="17.85546875" style="281" customWidth="1"/>
    <col min="5904" max="5904" width="16.42578125" style="281" customWidth="1"/>
    <col min="5905" max="5905" width="15" style="281" customWidth="1"/>
    <col min="5906" max="5906" width="15.7109375" style="281" customWidth="1"/>
    <col min="5907" max="5907" width="13.7109375" style="281" customWidth="1"/>
    <col min="5908" max="5909" width="14" style="281" customWidth="1"/>
    <col min="5910" max="5910" width="12.7109375" style="281" customWidth="1"/>
    <col min="5911" max="5911" width="13.42578125" style="281" customWidth="1"/>
    <col min="5912" max="6144" width="9.140625" style="281"/>
    <col min="6145" max="6145" width="4.42578125" style="281" customWidth="1"/>
    <col min="6146" max="6146" width="24.85546875" style="281" customWidth="1"/>
    <col min="6147" max="6147" width="16" style="281" customWidth="1"/>
    <col min="6148" max="6148" width="13.7109375" style="281" customWidth="1"/>
    <col min="6149" max="6149" width="15.7109375" style="281" customWidth="1"/>
    <col min="6150" max="6150" width="16.140625" style="281" customWidth="1"/>
    <col min="6151" max="6151" width="15.85546875" style="281" customWidth="1"/>
    <col min="6152" max="6152" width="15.7109375" style="281" customWidth="1"/>
    <col min="6153" max="6153" width="17.85546875" style="281" customWidth="1"/>
    <col min="6154" max="6154" width="19" style="281" customWidth="1"/>
    <col min="6155" max="6155" width="17.7109375" style="281" customWidth="1"/>
    <col min="6156" max="6156" width="16.140625" style="281" customWidth="1"/>
    <col min="6157" max="6157" width="16.28515625" style="281" customWidth="1"/>
    <col min="6158" max="6158" width="15.28515625" style="281" customWidth="1"/>
    <col min="6159" max="6159" width="17.85546875" style="281" customWidth="1"/>
    <col min="6160" max="6160" width="16.42578125" style="281" customWidth="1"/>
    <col min="6161" max="6161" width="15" style="281" customWidth="1"/>
    <col min="6162" max="6162" width="15.7109375" style="281" customWidth="1"/>
    <col min="6163" max="6163" width="13.7109375" style="281" customWidth="1"/>
    <col min="6164" max="6165" width="14" style="281" customWidth="1"/>
    <col min="6166" max="6166" width="12.7109375" style="281" customWidth="1"/>
    <col min="6167" max="6167" width="13.42578125" style="281" customWidth="1"/>
    <col min="6168" max="6400" width="9.140625" style="281"/>
    <col min="6401" max="6401" width="4.42578125" style="281" customWidth="1"/>
    <col min="6402" max="6402" width="24.85546875" style="281" customWidth="1"/>
    <col min="6403" max="6403" width="16" style="281" customWidth="1"/>
    <col min="6404" max="6404" width="13.7109375" style="281" customWidth="1"/>
    <col min="6405" max="6405" width="15.7109375" style="281" customWidth="1"/>
    <col min="6406" max="6406" width="16.140625" style="281" customWidth="1"/>
    <col min="6407" max="6407" width="15.85546875" style="281" customWidth="1"/>
    <col min="6408" max="6408" width="15.7109375" style="281" customWidth="1"/>
    <col min="6409" max="6409" width="17.85546875" style="281" customWidth="1"/>
    <col min="6410" max="6410" width="19" style="281" customWidth="1"/>
    <col min="6411" max="6411" width="17.7109375" style="281" customWidth="1"/>
    <col min="6412" max="6412" width="16.140625" style="281" customWidth="1"/>
    <col min="6413" max="6413" width="16.28515625" style="281" customWidth="1"/>
    <col min="6414" max="6414" width="15.28515625" style="281" customWidth="1"/>
    <col min="6415" max="6415" width="17.85546875" style="281" customWidth="1"/>
    <col min="6416" max="6416" width="16.42578125" style="281" customWidth="1"/>
    <col min="6417" max="6417" width="15" style="281" customWidth="1"/>
    <col min="6418" max="6418" width="15.7109375" style="281" customWidth="1"/>
    <col min="6419" max="6419" width="13.7109375" style="281" customWidth="1"/>
    <col min="6420" max="6421" width="14" style="281" customWidth="1"/>
    <col min="6422" max="6422" width="12.7109375" style="281" customWidth="1"/>
    <col min="6423" max="6423" width="13.42578125" style="281" customWidth="1"/>
    <col min="6424" max="6656" width="9.140625" style="281"/>
    <col min="6657" max="6657" width="4.42578125" style="281" customWidth="1"/>
    <col min="6658" max="6658" width="24.85546875" style="281" customWidth="1"/>
    <col min="6659" max="6659" width="16" style="281" customWidth="1"/>
    <col min="6660" max="6660" width="13.7109375" style="281" customWidth="1"/>
    <col min="6661" max="6661" width="15.7109375" style="281" customWidth="1"/>
    <col min="6662" max="6662" width="16.140625" style="281" customWidth="1"/>
    <col min="6663" max="6663" width="15.85546875" style="281" customWidth="1"/>
    <col min="6664" max="6664" width="15.7109375" style="281" customWidth="1"/>
    <col min="6665" max="6665" width="17.85546875" style="281" customWidth="1"/>
    <col min="6666" max="6666" width="19" style="281" customWidth="1"/>
    <col min="6667" max="6667" width="17.7109375" style="281" customWidth="1"/>
    <col min="6668" max="6668" width="16.140625" style="281" customWidth="1"/>
    <col min="6669" max="6669" width="16.28515625" style="281" customWidth="1"/>
    <col min="6670" max="6670" width="15.28515625" style="281" customWidth="1"/>
    <col min="6671" max="6671" width="17.85546875" style="281" customWidth="1"/>
    <col min="6672" max="6672" width="16.42578125" style="281" customWidth="1"/>
    <col min="6673" max="6673" width="15" style="281" customWidth="1"/>
    <col min="6674" max="6674" width="15.7109375" style="281" customWidth="1"/>
    <col min="6675" max="6675" width="13.7109375" style="281" customWidth="1"/>
    <col min="6676" max="6677" width="14" style="281" customWidth="1"/>
    <col min="6678" max="6678" width="12.7109375" style="281" customWidth="1"/>
    <col min="6679" max="6679" width="13.42578125" style="281" customWidth="1"/>
    <col min="6680" max="6912" width="9.140625" style="281"/>
    <col min="6913" max="6913" width="4.42578125" style="281" customWidth="1"/>
    <col min="6914" max="6914" width="24.85546875" style="281" customWidth="1"/>
    <col min="6915" max="6915" width="16" style="281" customWidth="1"/>
    <col min="6916" max="6916" width="13.7109375" style="281" customWidth="1"/>
    <col min="6917" max="6917" width="15.7109375" style="281" customWidth="1"/>
    <col min="6918" max="6918" width="16.140625" style="281" customWidth="1"/>
    <col min="6919" max="6919" width="15.85546875" style="281" customWidth="1"/>
    <col min="6920" max="6920" width="15.7109375" style="281" customWidth="1"/>
    <col min="6921" max="6921" width="17.85546875" style="281" customWidth="1"/>
    <col min="6922" max="6922" width="19" style="281" customWidth="1"/>
    <col min="6923" max="6923" width="17.7109375" style="281" customWidth="1"/>
    <col min="6924" max="6924" width="16.140625" style="281" customWidth="1"/>
    <col min="6925" max="6925" width="16.28515625" style="281" customWidth="1"/>
    <col min="6926" max="6926" width="15.28515625" style="281" customWidth="1"/>
    <col min="6927" max="6927" width="17.85546875" style="281" customWidth="1"/>
    <col min="6928" max="6928" width="16.42578125" style="281" customWidth="1"/>
    <col min="6929" max="6929" width="15" style="281" customWidth="1"/>
    <col min="6930" max="6930" width="15.7109375" style="281" customWidth="1"/>
    <col min="6931" max="6931" width="13.7109375" style="281" customWidth="1"/>
    <col min="6932" max="6933" width="14" style="281" customWidth="1"/>
    <col min="6934" max="6934" width="12.7109375" style="281" customWidth="1"/>
    <col min="6935" max="6935" width="13.42578125" style="281" customWidth="1"/>
    <col min="6936" max="7168" width="9.140625" style="281"/>
    <col min="7169" max="7169" width="4.42578125" style="281" customWidth="1"/>
    <col min="7170" max="7170" width="24.85546875" style="281" customWidth="1"/>
    <col min="7171" max="7171" width="16" style="281" customWidth="1"/>
    <col min="7172" max="7172" width="13.7109375" style="281" customWidth="1"/>
    <col min="7173" max="7173" width="15.7109375" style="281" customWidth="1"/>
    <col min="7174" max="7174" width="16.140625" style="281" customWidth="1"/>
    <col min="7175" max="7175" width="15.85546875" style="281" customWidth="1"/>
    <col min="7176" max="7176" width="15.7109375" style="281" customWidth="1"/>
    <col min="7177" max="7177" width="17.85546875" style="281" customWidth="1"/>
    <col min="7178" max="7178" width="19" style="281" customWidth="1"/>
    <col min="7179" max="7179" width="17.7109375" style="281" customWidth="1"/>
    <col min="7180" max="7180" width="16.140625" style="281" customWidth="1"/>
    <col min="7181" max="7181" width="16.28515625" style="281" customWidth="1"/>
    <col min="7182" max="7182" width="15.28515625" style="281" customWidth="1"/>
    <col min="7183" max="7183" width="17.85546875" style="281" customWidth="1"/>
    <col min="7184" max="7184" width="16.42578125" style="281" customWidth="1"/>
    <col min="7185" max="7185" width="15" style="281" customWidth="1"/>
    <col min="7186" max="7186" width="15.7109375" style="281" customWidth="1"/>
    <col min="7187" max="7187" width="13.7109375" style="281" customWidth="1"/>
    <col min="7188" max="7189" width="14" style="281" customWidth="1"/>
    <col min="7190" max="7190" width="12.7109375" style="281" customWidth="1"/>
    <col min="7191" max="7191" width="13.42578125" style="281" customWidth="1"/>
    <col min="7192" max="7424" width="9.140625" style="281"/>
    <col min="7425" max="7425" width="4.42578125" style="281" customWidth="1"/>
    <col min="7426" max="7426" width="24.85546875" style="281" customWidth="1"/>
    <col min="7427" max="7427" width="16" style="281" customWidth="1"/>
    <col min="7428" max="7428" width="13.7109375" style="281" customWidth="1"/>
    <col min="7429" max="7429" width="15.7109375" style="281" customWidth="1"/>
    <col min="7430" max="7430" width="16.140625" style="281" customWidth="1"/>
    <col min="7431" max="7431" width="15.85546875" style="281" customWidth="1"/>
    <col min="7432" max="7432" width="15.7109375" style="281" customWidth="1"/>
    <col min="7433" max="7433" width="17.85546875" style="281" customWidth="1"/>
    <col min="7434" max="7434" width="19" style="281" customWidth="1"/>
    <col min="7435" max="7435" width="17.7109375" style="281" customWidth="1"/>
    <col min="7436" max="7436" width="16.140625" style="281" customWidth="1"/>
    <col min="7437" max="7437" width="16.28515625" style="281" customWidth="1"/>
    <col min="7438" max="7438" width="15.28515625" style="281" customWidth="1"/>
    <col min="7439" max="7439" width="17.85546875" style="281" customWidth="1"/>
    <col min="7440" max="7440" width="16.42578125" style="281" customWidth="1"/>
    <col min="7441" max="7441" width="15" style="281" customWidth="1"/>
    <col min="7442" max="7442" width="15.7109375" style="281" customWidth="1"/>
    <col min="7443" max="7443" width="13.7109375" style="281" customWidth="1"/>
    <col min="7444" max="7445" width="14" style="281" customWidth="1"/>
    <col min="7446" max="7446" width="12.7109375" style="281" customWidth="1"/>
    <col min="7447" max="7447" width="13.42578125" style="281" customWidth="1"/>
    <col min="7448" max="7680" width="9.140625" style="281"/>
    <col min="7681" max="7681" width="4.42578125" style="281" customWidth="1"/>
    <col min="7682" max="7682" width="24.85546875" style="281" customWidth="1"/>
    <col min="7683" max="7683" width="16" style="281" customWidth="1"/>
    <col min="7684" max="7684" width="13.7109375" style="281" customWidth="1"/>
    <col min="7685" max="7685" width="15.7109375" style="281" customWidth="1"/>
    <col min="7686" max="7686" width="16.140625" style="281" customWidth="1"/>
    <col min="7687" max="7687" width="15.85546875" style="281" customWidth="1"/>
    <col min="7688" max="7688" width="15.7109375" style="281" customWidth="1"/>
    <col min="7689" max="7689" width="17.85546875" style="281" customWidth="1"/>
    <col min="7690" max="7690" width="19" style="281" customWidth="1"/>
    <col min="7691" max="7691" width="17.7109375" style="281" customWidth="1"/>
    <col min="7692" max="7692" width="16.140625" style="281" customWidth="1"/>
    <col min="7693" max="7693" width="16.28515625" style="281" customWidth="1"/>
    <col min="7694" max="7694" width="15.28515625" style="281" customWidth="1"/>
    <col min="7695" max="7695" width="17.85546875" style="281" customWidth="1"/>
    <col min="7696" max="7696" width="16.42578125" style="281" customWidth="1"/>
    <col min="7697" max="7697" width="15" style="281" customWidth="1"/>
    <col min="7698" max="7698" width="15.7109375" style="281" customWidth="1"/>
    <col min="7699" max="7699" width="13.7109375" style="281" customWidth="1"/>
    <col min="7700" max="7701" width="14" style="281" customWidth="1"/>
    <col min="7702" max="7702" width="12.7109375" style="281" customWidth="1"/>
    <col min="7703" max="7703" width="13.42578125" style="281" customWidth="1"/>
    <col min="7704" max="7936" width="9.140625" style="281"/>
    <col min="7937" max="7937" width="4.42578125" style="281" customWidth="1"/>
    <col min="7938" max="7938" width="24.85546875" style="281" customWidth="1"/>
    <col min="7939" max="7939" width="16" style="281" customWidth="1"/>
    <col min="7940" max="7940" width="13.7109375" style="281" customWidth="1"/>
    <col min="7941" max="7941" width="15.7109375" style="281" customWidth="1"/>
    <col min="7942" max="7942" width="16.140625" style="281" customWidth="1"/>
    <col min="7943" max="7943" width="15.85546875" style="281" customWidth="1"/>
    <col min="7944" max="7944" width="15.7109375" style="281" customWidth="1"/>
    <col min="7945" max="7945" width="17.85546875" style="281" customWidth="1"/>
    <col min="7946" max="7946" width="19" style="281" customWidth="1"/>
    <col min="7947" max="7947" width="17.7109375" style="281" customWidth="1"/>
    <col min="7948" max="7948" width="16.140625" style="281" customWidth="1"/>
    <col min="7949" max="7949" width="16.28515625" style="281" customWidth="1"/>
    <col min="7950" max="7950" width="15.28515625" style="281" customWidth="1"/>
    <col min="7951" max="7951" width="17.85546875" style="281" customWidth="1"/>
    <col min="7952" max="7952" width="16.42578125" style="281" customWidth="1"/>
    <col min="7953" max="7953" width="15" style="281" customWidth="1"/>
    <col min="7954" max="7954" width="15.7109375" style="281" customWidth="1"/>
    <col min="7955" max="7955" width="13.7109375" style="281" customWidth="1"/>
    <col min="7956" max="7957" width="14" style="281" customWidth="1"/>
    <col min="7958" max="7958" width="12.7109375" style="281" customWidth="1"/>
    <col min="7959" max="7959" width="13.42578125" style="281" customWidth="1"/>
    <col min="7960" max="8192" width="9.140625" style="281"/>
    <col min="8193" max="8193" width="4.42578125" style="281" customWidth="1"/>
    <col min="8194" max="8194" width="24.85546875" style="281" customWidth="1"/>
    <col min="8195" max="8195" width="16" style="281" customWidth="1"/>
    <col min="8196" max="8196" width="13.7109375" style="281" customWidth="1"/>
    <col min="8197" max="8197" width="15.7109375" style="281" customWidth="1"/>
    <col min="8198" max="8198" width="16.140625" style="281" customWidth="1"/>
    <col min="8199" max="8199" width="15.85546875" style="281" customWidth="1"/>
    <col min="8200" max="8200" width="15.7109375" style="281" customWidth="1"/>
    <col min="8201" max="8201" width="17.85546875" style="281" customWidth="1"/>
    <col min="8202" max="8202" width="19" style="281" customWidth="1"/>
    <col min="8203" max="8203" width="17.7109375" style="281" customWidth="1"/>
    <col min="8204" max="8204" width="16.140625" style="281" customWidth="1"/>
    <col min="8205" max="8205" width="16.28515625" style="281" customWidth="1"/>
    <col min="8206" max="8206" width="15.28515625" style="281" customWidth="1"/>
    <col min="8207" max="8207" width="17.85546875" style="281" customWidth="1"/>
    <col min="8208" max="8208" width="16.42578125" style="281" customWidth="1"/>
    <col min="8209" max="8209" width="15" style="281" customWidth="1"/>
    <col min="8210" max="8210" width="15.7109375" style="281" customWidth="1"/>
    <col min="8211" max="8211" width="13.7109375" style="281" customWidth="1"/>
    <col min="8212" max="8213" width="14" style="281" customWidth="1"/>
    <col min="8214" max="8214" width="12.7109375" style="281" customWidth="1"/>
    <col min="8215" max="8215" width="13.42578125" style="281" customWidth="1"/>
    <col min="8216" max="8448" width="9.140625" style="281"/>
    <col min="8449" max="8449" width="4.42578125" style="281" customWidth="1"/>
    <col min="8450" max="8450" width="24.85546875" style="281" customWidth="1"/>
    <col min="8451" max="8451" width="16" style="281" customWidth="1"/>
    <col min="8452" max="8452" width="13.7109375" style="281" customWidth="1"/>
    <col min="8453" max="8453" width="15.7109375" style="281" customWidth="1"/>
    <col min="8454" max="8454" width="16.140625" style="281" customWidth="1"/>
    <col min="8455" max="8455" width="15.85546875" style="281" customWidth="1"/>
    <col min="8456" max="8456" width="15.7109375" style="281" customWidth="1"/>
    <col min="8457" max="8457" width="17.85546875" style="281" customWidth="1"/>
    <col min="8458" max="8458" width="19" style="281" customWidth="1"/>
    <col min="8459" max="8459" width="17.7109375" style="281" customWidth="1"/>
    <col min="8460" max="8460" width="16.140625" style="281" customWidth="1"/>
    <col min="8461" max="8461" width="16.28515625" style="281" customWidth="1"/>
    <col min="8462" max="8462" width="15.28515625" style="281" customWidth="1"/>
    <col min="8463" max="8463" width="17.85546875" style="281" customWidth="1"/>
    <col min="8464" max="8464" width="16.42578125" style="281" customWidth="1"/>
    <col min="8465" max="8465" width="15" style="281" customWidth="1"/>
    <col min="8466" max="8466" width="15.7109375" style="281" customWidth="1"/>
    <col min="8467" max="8467" width="13.7109375" style="281" customWidth="1"/>
    <col min="8468" max="8469" width="14" style="281" customWidth="1"/>
    <col min="8470" max="8470" width="12.7109375" style="281" customWidth="1"/>
    <col min="8471" max="8471" width="13.42578125" style="281" customWidth="1"/>
    <col min="8472" max="8704" width="9.140625" style="281"/>
    <col min="8705" max="8705" width="4.42578125" style="281" customWidth="1"/>
    <col min="8706" max="8706" width="24.85546875" style="281" customWidth="1"/>
    <col min="8707" max="8707" width="16" style="281" customWidth="1"/>
    <col min="8708" max="8708" width="13.7109375" style="281" customWidth="1"/>
    <col min="8709" max="8709" width="15.7109375" style="281" customWidth="1"/>
    <col min="8710" max="8710" width="16.140625" style="281" customWidth="1"/>
    <col min="8711" max="8711" width="15.85546875" style="281" customWidth="1"/>
    <col min="8712" max="8712" width="15.7109375" style="281" customWidth="1"/>
    <col min="8713" max="8713" width="17.85546875" style="281" customWidth="1"/>
    <col min="8714" max="8714" width="19" style="281" customWidth="1"/>
    <col min="8715" max="8715" width="17.7109375" style="281" customWidth="1"/>
    <col min="8716" max="8716" width="16.140625" style="281" customWidth="1"/>
    <col min="8717" max="8717" width="16.28515625" style="281" customWidth="1"/>
    <col min="8718" max="8718" width="15.28515625" style="281" customWidth="1"/>
    <col min="8719" max="8719" width="17.85546875" style="281" customWidth="1"/>
    <col min="8720" max="8720" width="16.42578125" style="281" customWidth="1"/>
    <col min="8721" max="8721" width="15" style="281" customWidth="1"/>
    <col min="8722" max="8722" width="15.7109375" style="281" customWidth="1"/>
    <col min="8723" max="8723" width="13.7109375" style="281" customWidth="1"/>
    <col min="8724" max="8725" width="14" style="281" customWidth="1"/>
    <col min="8726" max="8726" width="12.7109375" style="281" customWidth="1"/>
    <col min="8727" max="8727" width="13.42578125" style="281" customWidth="1"/>
    <col min="8728" max="8960" width="9.140625" style="281"/>
    <col min="8961" max="8961" width="4.42578125" style="281" customWidth="1"/>
    <col min="8962" max="8962" width="24.85546875" style="281" customWidth="1"/>
    <col min="8963" max="8963" width="16" style="281" customWidth="1"/>
    <col min="8964" max="8964" width="13.7109375" style="281" customWidth="1"/>
    <col min="8965" max="8965" width="15.7109375" style="281" customWidth="1"/>
    <col min="8966" max="8966" width="16.140625" style="281" customWidth="1"/>
    <col min="8967" max="8967" width="15.85546875" style="281" customWidth="1"/>
    <col min="8968" max="8968" width="15.7109375" style="281" customWidth="1"/>
    <col min="8969" max="8969" width="17.85546875" style="281" customWidth="1"/>
    <col min="8970" max="8970" width="19" style="281" customWidth="1"/>
    <col min="8971" max="8971" width="17.7109375" style="281" customWidth="1"/>
    <col min="8972" max="8972" width="16.140625" style="281" customWidth="1"/>
    <col min="8973" max="8973" width="16.28515625" style="281" customWidth="1"/>
    <col min="8974" max="8974" width="15.28515625" style="281" customWidth="1"/>
    <col min="8975" max="8975" width="17.85546875" style="281" customWidth="1"/>
    <col min="8976" max="8976" width="16.42578125" style="281" customWidth="1"/>
    <col min="8977" max="8977" width="15" style="281" customWidth="1"/>
    <col min="8978" max="8978" width="15.7109375" style="281" customWidth="1"/>
    <col min="8979" max="8979" width="13.7109375" style="281" customWidth="1"/>
    <col min="8980" max="8981" width="14" style="281" customWidth="1"/>
    <col min="8982" max="8982" width="12.7109375" style="281" customWidth="1"/>
    <col min="8983" max="8983" width="13.42578125" style="281" customWidth="1"/>
    <col min="8984" max="9216" width="9.140625" style="281"/>
    <col min="9217" max="9217" width="4.42578125" style="281" customWidth="1"/>
    <col min="9218" max="9218" width="24.85546875" style="281" customWidth="1"/>
    <col min="9219" max="9219" width="16" style="281" customWidth="1"/>
    <col min="9220" max="9220" width="13.7109375" style="281" customWidth="1"/>
    <col min="9221" max="9221" width="15.7109375" style="281" customWidth="1"/>
    <col min="9222" max="9222" width="16.140625" style="281" customWidth="1"/>
    <col min="9223" max="9223" width="15.85546875" style="281" customWidth="1"/>
    <col min="9224" max="9224" width="15.7109375" style="281" customWidth="1"/>
    <col min="9225" max="9225" width="17.85546875" style="281" customWidth="1"/>
    <col min="9226" max="9226" width="19" style="281" customWidth="1"/>
    <col min="9227" max="9227" width="17.7109375" style="281" customWidth="1"/>
    <col min="9228" max="9228" width="16.140625" style="281" customWidth="1"/>
    <col min="9229" max="9229" width="16.28515625" style="281" customWidth="1"/>
    <col min="9230" max="9230" width="15.28515625" style="281" customWidth="1"/>
    <col min="9231" max="9231" width="17.85546875" style="281" customWidth="1"/>
    <col min="9232" max="9232" width="16.42578125" style="281" customWidth="1"/>
    <col min="9233" max="9233" width="15" style="281" customWidth="1"/>
    <col min="9234" max="9234" width="15.7109375" style="281" customWidth="1"/>
    <col min="9235" max="9235" width="13.7109375" style="281" customWidth="1"/>
    <col min="9236" max="9237" width="14" style="281" customWidth="1"/>
    <col min="9238" max="9238" width="12.7109375" style="281" customWidth="1"/>
    <col min="9239" max="9239" width="13.42578125" style="281" customWidth="1"/>
    <col min="9240" max="9472" width="9.140625" style="281"/>
    <col min="9473" max="9473" width="4.42578125" style="281" customWidth="1"/>
    <col min="9474" max="9474" width="24.85546875" style="281" customWidth="1"/>
    <col min="9475" max="9475" width="16" style="281" customWidth="1"/>
    <col min="9476" max="9476" width="13.7109375" style="281" customWidth="1"/>
    <col min="9477" max="9477" width="15.7109375" style="281" customWidth="1"/>
    <col min="9478" max="9478" width="16.140625" style="281" customWidth="1"/>
    <col min="9479" max="9479" width="15.85546875" style="281" customWidth="1"/>
    <col min="9480" max="9480" width="15.7109375" style="281" customWidth="1"/>
    <col min="9481" max="9481" width="17.85546875" style="281" customWidth="1"/>
    <col min="9482" max="9482" width="19" style="281" customWidth="1"/>
    <col min="9483" max="9483" width="17.7109375" style="281" customWidth="1"/>
    <col min="9484" max="9484" width="16.140625" style="281" customWidth="1"/>
    <col min="9485" max="9485" width="16.28515625" style="281" customWidth="1"/>
    <col min="9486" max="9486" width="15.28515625" style="281" customWidth="1"/>
    <col min="9487" max="9487" width="17.85546875" style="281" customWidth="1"/>
    <col min="9488" max="9488" width="16.42578125" style="281" customWidth="1"/>
    <col min="9489" max="9489" width="15" style="281" customWidth="1"/>
    <col min="9490" max="9490" width="15.7109375" style="281" customWidth="1"/>
    <col min="9491" max="9491" width="13.7109375" style="281" customWidth="1"/>
    <col min="9492" max="9493" width="14" style="281" customWidth="1"/>
    <col min="9494" max="9494" width="12.7109375" style="281" customWidth="1"/>
    <col min="9495" max="9495" width="13.42578125" style="281" customWidth="1"/>
    <col min="9496" max="9728" width="9.140625" style="281"/>
    <col min="9729" max="9729" width="4.42578125" style="281" customWidth="1"/>
    <col min="9730" max="9730" width="24.85546875" style="281" customWidth="1"/>
    <col min="9731" max="9731" width="16" style="281" customWidth="1"/>
    <col min="9732" max="9732" width="13.7109375" style="281" customWidth="1"/>
    <col min="9733" max="9733" width="15.7109375" style="281" customWidth="1"/>
    <col min="9734" max="9734" width="16.140625" style="281" customWidth="1"/>
    <col min="9735" max="9735" width="15.85546875" style="281" customWidth="1"/>
    <col min="9736" max="9736" width="15.7109375" style="281" customWidth="1"/>
    <col min="9737" max="9737" width="17.85546875" style="281" customWidth="1"/>
    <col min="9738" max="9738" width="19" style="281" customWidth="1"/>
    <col min="9739" max="9739" width="17.7109375" style="281" customWidth="1"/>
    <col min="9740" max="9740" width="16.140625" style="281" customWidth="1"/>
    <col min="9741" max="9741" width="16.28515625" style="281" customWidth="1"/>
    <col min="9742" max="9742" width="15.28515625" style="281" customWidth="1"/>
    <col min="9743" max="9743" width="17.85546875" style="281" customWidth="1"/>
    <col min="9744" max="9744" width="16.42578125" style="281" customWidth="1"/>
    <col min="9745" max="9745" width="15" style="281" customWidth="1"/>
    <col min="9746" max="9746" width="15.7109375" style="281" customWidth="1"/>
    <col min="9747" max="9747" width="13.7109375" style="281" customWidth="1"/>
    <col min="9748" max="9749" width="14" style="281" customWidth="1"/>
    <col min="9750" max="9750" width="12.7109375" style="281" customWidth="1"/>
    <col min="9751" max="9751" width="13.42578125" style="281" customWidth="1"/>
    <col min="9752" max="9984" width="9.140625" style="281"/>
    <col min="9985" max="9985" width="4.42578125" style="281" customWidth="1"/>
    <col min="9986" max="9986" width="24.85546875" style="281" customWidth="1"/>
    <col min="9987" max="9987" width="16" style="281" customWidth="1"/>
    <col min="9988" max="9988" width="13.7109375" style="281" customWidth="1"/>
    <col min="9989" max="9989" width="15.7109375" style="281" customWidth="1"/>
    <col min="9990" max="9990" width="16.140625" style="281" customWidth="1"/>
    <col min="9991" max="9991" width="15.85546875" style="281" customWidth="1"/>
    <col min="9992" max="9992" width="15.7109375" style="281" customWidth="1"/>
    <col min="9993" max="9993" width="17.85546875" style="281" customWidth="1"/>
    <col min="9994" max="9994" width="19" style="281" customWidth="1"/>
    <col min="9995" max="9995" width="17.7109375" style="281" customWidth="1"/>
    <col min="9996" max="9996" width="16.140625" style="281" customWidth="1"/>
    <col min="9997" max="9997" width="16.28515625" style="281" customWidth="1"/>
    <col min="9998" max="9998" width="15.28515625" style="281" customWidth="1"/>
    <col min="9999" max="9999" width="17.85546875" style="281" customWidth="1"/>
    <col min="10000" max="10000" width="16.42578125" style="281" customWidth="1"/>
    <col min="10001" max="10001" width="15" style="281" customWidth="1"/>
    <col min="10002" max="10002" width="15.7109375" style="281" customWidth="1"/>
    <col min="10003" max="10003" width="13.7109375" style="281" customWidth="1"/>
    <col min="10004" max="10005" width="14" style="281" customWidth="1"/>
    <col min="10006" max="10006" width="12.7109375" style="281" customWidth="1"/>
    <col min="10007" max="10007" width="13.42578125" style="281" customWidth="1"/>
    <col min="10008" max="10240" width="9.140625" style="281"/>
    <col min="10241" max="10241" width="4.42578125" style="281" customWidth="1"/>
    <col min="10242" max="10242" width="24.85546875" style="281" customWidth="1"/>
    <col min="10243" max="10243" width="16" style="281" customWidth="1"/>
    <col min="10244" max="10244" width="13.7109375" style="281" customWidth="1"/>
    <col min="10245" max="10245" width="15.7109375" style="281" customWidth="1"/>
    <col min="10246" max="10246" width="16.140625" style="281" customWidth="1"/>
    <col min="10247" max="10247" width="15.85546875" style="281" customWidth="1"/>
    <col min="10248" max="10248" width="15.7109375" style="281" customWidth="1"/>
    <col min="10249" max="10249" width="17.85546875" style="281" customWidth="1"/>
    <col min="10250" max="10250" width="19" style="281" customWidth="1"/>
    <col min="10251" max="10251" width="17.7109375" style="281" customWidth="1"/>
    <col min="10252" max="10252" width="16.140625" style="281" customWidth="1"/>
    <col min="10253" max="10253" width="16.28515625" style="281" customWidth="1"/>
    <col min="10254" max="10254" width="15.28515625" style="281" customWidth="1"/>
    <col min="10255" max="10255" width="17.85546875" style="281" customWidth="1"/>
    <col min="10256" max="10256" width="16.42578125" style="281" customWidth="1"/>
    <col min="10257" max="10257" width="15" style="281" customWidth="1"/>
    <col min="10258" max="10258" width="15.7109375" style="281" customWidth="1"/>
    <col min="10259" max="10259" width="13.7109375" style="281" customWidth="1"/>
    <col min="10260" max="10261" width="14" style="281" customWidth="1"/>
    <col min="10262" max="10262" width="12.7109375" style="281" customWidth="1"/>
    <col min="10263" max="10263" width="13.42578125" style="281" customWidth="1"/>
    <col min="10264" max="10496" width="9.140625" style="281"/>
    <col min="10497" max="10497" width="4.42578125" style="281" customWidth="1"/>
    <col min="10498" max="10498" width="24.85546875" style="281" customWidth="1"/>
    <col min="10499" max="10499" width="16" style="281" customWidth="1"/>
    <col min="10500" max="10500" width="13.7109375" style="281" customWidth="1"/>
    <col min="10501" max="10501" width="15.7109375" style="281" customWidth="1"/>
    <col min="10502" max="10502" width="16.140625" style="281" customWidth="1"/>
    <col min="10503" max="10503" width="15.85546875" style="281" customWidth="1"/>
    <col min="10504" max="10504" width="15.7109375" style="281" customWidth="1"/>
    <col min="10505" max="10505" width="17.85546875" style="281" customWidth="1"/>
    <col min="10506" max="10506" width="19" style="281" customWidth="1"/>
    <col min="10507" max="10507" width="17.7109375" style="281" customWidth="1"/>
    <col min="10508" max="10508" width="16.140625" style="281" customWidth="1"/>
    <col min="10509" max="10509" width="16.28515625" style="281" customWidth="1"/>
    <col min="10510" max="10510" width="15.28515625" style="281" customWidth="1"/>
    <col min="10511" max="10511" width="17.85546875" style="281" customWidth="1"/>
    <col min="10512" max="10512" width="16.42578125" style="281" customWidth="1"/>
    <col min="10513" max="10513" width="15" style="281" customWidth="1"/>
    <col min="10514" max="10514" width="15.7109375" style="281" customWidth="1"/>
    <col min="10515" max="10515" width="13.7109375" style="281" customWidth="1"/>
    <col min="10516" max="10517" width="14" style="281" customWidth="1"/>
    <col min="10518" max="10518" width="12.7109375" style="281" customWidth="1"/>
    <col min="10519" max="10519" width="13.42578125" style="281" customWidth="1"/>
    <col min="10520" max="10752" width="9.140625" style="281"/>
    <col min="10753" max="10753" width="4.42578125" style="281" customWidth="1"/>
    <col min="10754" max="10754" width="24.85546875" style="281" customWidth="1"/>
    <col min="10755" max="10755" width="16" style="281" customWidth="1"/>
    <col min="10756" max="10756" width="13.7109375" style="281" customWidth="1"/>
    <col min="10757" max="10757" width="15.7109375" style="281" customWidth="1"/>
    <col min="10758" max="10758" width="16.140625" style="281" customWidth="1"/>
    <col min="10759" max="10759" width="15.85546875" style="281" customWidth="1"/>
    <col min="10760" max="10760" width="15.7109375" style="281" customWidth="1"/>
    <col min="10761" max="10761" width="17.85546875" style="281" customWidth="1"/>
    <col min="10762" max="10762" width="19" style="281" customWidth="1"/>
    <col min="10763" max="10763" width="17.7109375" style="281" customWidth="1"/>
    <col min="10764" max="10764" width="16.140625" style="281" customWidth="1"/>
    <col min="10765" max="10765" width="16.28515625" style="281" customWidth="1"/>
    <col min="10766" max="10766" width="15.28515625" style="281" customWidth="1"/>
    <col min="10767" max="10767" width="17.85546875" style="281" customWidth="1"/>
    <col min="10768" max="10768" width="16.42578125" style="281" customWidth="1"/>
    <col min="10769" max="10769" width="15" style="281" customWidth="1"/>
    <col min="10770" max="10770" width="15.7109375" style="281" customWidth="1"/>
    <col min="10771" max="10771" width="13.7109375" style="281" customWidth="1"/>
    <col min="10772" max="10773" width="14" style="281" customWidth="1"/>
    <col min="10774" max="10774" width="12.7109375" style="281" customWidth="1"/>
    <col min="10775" max="10775" width="13.42578125" style="281" customWidth="1"/>
    <col min="10776" max="11008" width="9.140625" style="281"/>
    <col min="11009" max="11009" width="4.42578125" style="281" customWidth="1"/>
    <col min="11010" max="11010" width="24.85546875" style="281" customWidth="1"/>
    <col min="11011" max="11011" width="16" style="281" customWidth="1"/>
    <col min="11012" max="11012" width="13.7109375" style="281" customWidth="1"/>
    <col min="11013" max="11013" width="15.7109375" style="281" customWidth="1"/>
    <col min="11014" max="11014" width="16.140625" style="281" customWidth="1"/>
    <col min="11015" max="11015" width="15.85546875" style="281" customWidth="1"/>
    <col min="11016" max="11016" width="15.7109375" style="281" customWidth="1"/>
    <col min="11017" max="11017" width="17.85546875" style="281" customWidth="1"/>
    <col min="11018" max="11018" width="19" style="281" customWidth="1"/>
    <col min="11019" max="11019" width="17.7109375" style="281" customWidth="1"/>
    <col min="11020" max="11020" width="16.140625" style="281" customWidth="1"/>
    <col min="11021" max="11021" width="16.28515625" style="281" customWidth="1"/>
    <col min="11022" max="11022" width="15.28515625" style="281" customWidth="1"/>
    <col min="11023" max="11023" width="17.85546875" style="281" customWidth="1"/>
    <col min="11024" max="11024" width="16.42578125" style="281" customWidth="1"/>
    <col min="11025" max="11025" width="15" style="281" customWidth="1"/>
    <col min="11026" max="11026" width="15.7109375" style="281" customWidth="1"/>
    <col min="11027" max="11027" width="13.7109375" style="281" customWidth="1"/>
    <col min="11028" max="11029" width="14" style="281" customWidth="1"/>
    <col min="11030" max="11030" width="12.7109375" style="281" customWidth="1"/>
    <col min="11031" max="11031" width="13.42578125" style="281" customWidth="1"/>
    <col min="11032" max="11264" width="9.140625" style="281"/>
    <col min="11265" max="11265" width="4.42578125" style="281" customWidth="1"/>
    <col min="11266" max="11266" width="24.85546875" style="281" customWidth="1"/>
    <col min="11267" max="11267" width="16" style="281" customWidth="1"/>
    <col min="11268" max="11268" width="13.7109375" style="281" customWidth="1"/>
    <col min="11269" max="11269" width="15.7109375" style="281" customWidth="1"/>
    <col min="11270" max="11270" width="16.140625" style="281" customWidth="1"/>
    <col min="11271" max="11271" width="15.85546875" style="281" customWidth="1"/>
    <col min="11272" max="11272" width="15.7109375" style="281" customWidth="1"/>
    <col min="11273" max="11273" width="17.85546875" style="281" customWidth="1"/>
    <col min="11274" max="11274" width="19" style="281" customWidth="1"/>
    <col min="11275" max="11275" width="17.7109375" style="281" customWidth="1"/>
    <col min="11276" max="11276" width="16.140625" style="281" customWidth="1"/>
    <col min="11277" max="11277" width="16.28515625" style="281" customWidth="1"/>
    <col min="11278" max="11278" width="15.28515625" style="281" customWidth="1"/>
    <col min="11279" max="11279" width="17.85546875" style="281" customWidth="1"/>
    <col min="11280" max="11280" width="16.42578125" style="281" customWidth="1"/>
    <col min="11281" max="11281" width="15" style="281" customWidth="1"/>
    <col min="11282" max="11282" width="15.7109375" style="281" customWidth="1"/>
    <col min="11283" max="11283" width="13.7109375" style="281" customWidth="1"/>
    <col min="11284" max="11285" width="14" style="281" customWidth="1"/>
    <col min="11286" max="11286" width="12.7109375" style="281" customWidth="1"/>
    <col min="11287" max="11287" width="13.42578125" style="281" customWidth="1"/>
    <col min="11288" max="11520" width="9.140625" style="281"/>
    <col min="11521" max="11521" width="4.42578125" style="281" customWidth="1"/>
    <col min="11522" max="11522" width="24.85546875" style="281" customWidth="1"/>
    <col min="11523" max="11523" width="16" style="281" customWidth="1"/>
    <col min="11524" max="11524" width="13.7109375" style="281" customWidth="1"/>
    <col min="11525" max="11525" width="15.7109375" style="281" customWidth="1"/>
    <col min="11526" max="11526" width="16.140625" style="281" customWidth="1"/>
    <col min="11527" max="11527" width="15.85546875" style="281" customWidth="1"/>
    <col min="11528" max="11528" width="15.7109375" style="281" customWidth="1"/>
    <col min="11529" max="11529" width="17.85546875" style="281" customWidth="1"/>
    <col min="11530" max="11530" width="19" style="281" customWidth="1"/>
    <col min="11531" max="11531" width="17.7109375" style="281" customWidth="1"/>
    <col min="11532" max="11532" width="16.140625" style="281" customWidth="1"/>
    <col min="11533" max="11533" width="16.28515625" style="281" customWidth="1"/>
    <col min="11534" max="11534" width="15.28515625" style="281" customWidth="1"/>
    <col min="11535" max="11535" width="17.85546875" style="281" customWidth="1"/>
    <col min="11536" max="11536" width="16.42578125" style="281" customWidth="1"/>
    <col min="11537" max="11537" width="15" style="281" customWidth="1"/>
    <col min="11538" max="11538" width="15.7109375" style="281" customWidth="1"/>
    <col min="11539" max="11539" width="13.7109375" style="281" customWidth="1"/>
    <col min="11540" max="11541" width="14" style="281" customWidth="1"/>
    <col min="11542" max="11542" width="12.7109375" style="281" customWidth="1"/>
    <col min="11543" max="11543" width="13.42578125" style="281" customWidth="1"/>
    <col min="11544" max="11776" width="9.140625" style="281"/>
    <col min="11777" max="11777" width="4.42578125" style="281" customWidth="1"/>
    <col min="11778" max="11778" width="24.85546875" style="281" customWidth="1"/>
    <col min="11779" max="11779" width="16" style="281" customWidth="1"/>
    <col min="11780" max="11780" width="13.7109375" style="281" customWidth="1"/>
    <col min="11781" max="11781" width="15.7109375" style="281" customWidth="1"/>
    <col min="11782" max="11782" width="16.140625" style="281" customWidth="1"/>
    <col min="11783" max="11783" width="15.85546875" style="281" customWidth="1"/>
    <col min="11784" max="11784" width="15.7109375" style="281" customWidth="1"/>
    <col min="11785" max="11785" width="17.85546875" style="281" customWidth="1"/>
    <col min="11786" max="11786" width="19" style="281" customWidth="1"/>
    <col min="11787" max="11787" width="17.7109375" style="281" customWidth="1"/>
    <col min="11788" max="11788" width="16.140625" style="281" customWidth="1"/>
    <col min="11789" max="11789" width="16.28515625" style="281" customWidth="1"/>
    <col min="11790" max="11790" width="15.28515625" style="281" customWidth="1"/>
    <col min="11791" max="11791" width="17.85546875" style="281" customWidth="1"/>
    <col min="11792" max="11792" width="16.42578125" style="281" customWidth="1"/>
    <col min="11793" max="11793" width="15" style="281" customWidth="1"/>
    <col min="11794" max="11794" width="15.7109375" style="281" customWidth="1"/>
    <col min="11795" max="11795" width="13.7109375" style="281" customWidth="1"/>
    <col min="11796" max="11797" width="14" style="281" customWidth="1"/>
    <col min="11798" max="11798" width="12.7109375" style="281" customWidth="1"/>
    <col min="11799" max="11799" width="13.42578125" style="281" customWidth="1"/>
    <col min="11800" max="12032" width="9.140625" style="281"/>
    <col min="12033" max="12033" width="4.42578125" style="281" customWidth="1"/>
    <col min="12034" max="12034" width="24.85546875" style="281" customWidth="1"/>
    <col min="12035" max="12035" width="16" style="281" customWidth="1"/>
    <col min="12036" max="12036" width="13.7109375" style="281" customWidth="1"/>
    <col min="12037" max="12037" width="15.7109375" style="281" customWidth="1"/>
    <col min="12038" max="12038" width="16.140625" style="281" customWidth="1"/>
    <col min="12039" max="12039" width="15.85546875" style="281" customWidth="1"/>
    <col min="12040" max="12040" width="15.7109375" style="281" customWidth="1"/>
    <col min="12041" max="12041" width="17.85546875" style="281" customWidth="1"/>
    <col min="12042" max="12042" width="19" style="281" customWidth="1"/>
    <col min="12043" max="12043" width="17.7109375" style="281" customWidth="1"/>
    <col min="12044" max="12044" width="16.140625" style="281" customWidth="1"/>
    <col min="12045" max="12045" width="16.28515625" style="281" customWidth="1"/>
    <col min="12046" max="12046" width="15.28515625" style="281" customWidth="1"/>
    <col min="12047" max="12047" width="17.85546875" style="281" customWidth="1"/>
    <col min="12048" max="12048" width="16.42578125" style="281" customWidth="1"/>
    <col min="12049" max="12049" width="15" style="281" customWidth="1"/>
    <col min="12050" max="12050" width="15.7109375" style="281" customWidth="1"/>
    <col min="12051" max="12051" width="13.7109375" style="281" customWidth="1"/>
    <col min="12052" max="12053" width="14" style="281" customWidth="1"/>
    <col min="12054" max="12054" width="12.7109375" style="281" customWidth="1"/>
    <col min="12055" max="12055" width="13.42578125" style="281" customWidth="1"/>
    <col min="12056" max="12288" width="9.140625" style="281"/>
    <col min="12289" max="12289" width="4.42578125" style="281" customWidth="1"/>
    <col min="12290" max="12290" width="24.85546875" style="281" customWidth="1"/>
    <col min="12291" max="12291" width="16" style="281" customWidth="1"/>
    <col min="12292" max="12292" width="13.7109375" style="281" customWidth="1"/>
    <col min="12293" max="12293" width="15.7109375" style="281" customWidth="1"/>
    <col min="12294" max="12294" width="16.140625" style="281" customWidth="1"/>
    <col min="12295" max="12295" width="15.85546875" style="281" customWidth="1"/>
    <col min="12296" max="12296" width="15.7109375" style="281" customWidth="1"/>
    <col min="12297" max="12297" width="17.85546875" style="281" customWidth="1"/>
    <col min="12298" max="12298" width="19" style="281" customWidth="1"/>
    <col min="12299" max="12299" width="17.7109375" style="281" customWidth="1"/>
    <col min="12300" max="12300" width="16.140625" style="281" customWidth="1"/>
    <col min="12301" max="12301" width="16.28515625" style="281" customWidth="1"/>
    <col min="12302" max="12302" width="15.28515625" style="281" customWidth="1"/>
    <col min="12303" max="12303" width="17.85546875" style="281" customWidth="1"/>
    <col min="12304" max="12304" width="16.42578125" style="281" customWidth="1"/>
    <col min="12305" max="12305" width="15" style="281" customWidth="1"/>
    <col min="12306" max="12306" width="15.7109375" style="281" customWidth="1"/>
    <col min="12307" max="12307" width="13.7109375" style="281" customWidth="1"/>
    <col min="12308" max="12309" width="14" style="281" customWidth="1"/>
    <col min="12310" max="12310" width="12.7109375" style="281" customWidth="1"/>
    <col min="12311" max="12311" width="13.42578125" style="281" customWidth="1"/>
    <col min="12312" max="12544" width="9.140625" style="281"/>
    <col min="12545" max="12545" width="4.42578125" style="281" customWidth="1"/>
    <col min="12546" max="12546" width="24.85546875" style="281" customWidth="1"/>
    <col min="12547" max="12547" width="16" style="281" customWidth="1"/>
    <col min="12548" max="12548" width="13.7109375" style="281" customWidth="1"/>
    <col min="12549" max="12549" width="15.7109375" style="281" customWidth="1"/>
    <col min="12550" max="12550" width="16.140625" style="281" customWidth="1"/>
    <col min="12551" max="12551" width="15.85546875" style="281" customWidth="1"/>
    <col min="12552" max="12552" width="15.7109375" style="281" customWidth="1"/>
    <col min="12553" max="12553" width="17.85546875" style="281" customWidth="1"/>
    <col min="12554" max="12554" width="19" style="281" customWidth="1"/>
    <col min="12555" max="12555" width="17.7109375" style="281" customWidth="1"/>
    <col min="12556" max="12556" width="16.140625" style="281" customWidth="1"/>
    <col min="12557" max="12557" width="16.28515625" style="281" customWidth="1"/>
    <col min="12558" max="12558" width="15.28515625" style="281" customWidth="1"/>
    <col min="12559" max="12559" width="17.85546875" style="281" customWidth="1"/>
    <col min="12560" max="12560" width="16.42578125" style="281" customWidth="1"/>
    <col min="12561" max="12561" width="15" style="281" customWidth="1"/>
    <col min="12562" max="12562" width="15.7109375" style="281" customWidth="1"/>
    <col min="12563" max="12563" width="13.7109375" style="281" customWidth="1"/>
    <col min="12564" max="12565" width="14" style="281" customWidth="1"/>
    <col min="12566" max="12566" width="12.7109375" style="281" customWidth="1"/>
    <col min="12567" max="12567" width="13.42578125" style="281" customWidth="1"/>
    <col min="12568" max="12800" width="9.140625" style="281"/>
    <col min="12801" max="12801" width="4.42578125" style="281" customWidth="1"/>
    <col min="12802" max="12802" width="24.85546875" style="281" customWidth="1"/>
    <col min="12803" max="12803" width="16" style="281" customWidth="1"/>
    <col min="12804" max="12804" width="13.7109375" style="281" customWidth="1"/>
    <col min="12805" max="12805" width="15.7109375" style="281" customWidth="1"/>
    <col min="12806" max="12806" width="16.140625" style="281" customWidth="1"/>
    <col min="12807" max="12807" width="15.85546875" style="281" customWidth="1"/>
    <col min="12808" max="12808" width="15.7109375" style="281" customWidth="1"/>
    <col min="12809" max="12809" width="17.85546875" style="281" customWidth="1"/>
    <col min="12810" max="12810" width="19" style="281" customWidth="1"/>
    <col min="12811" max="12811" width="17.7109375" style="281" customWidth="1"/>
    <col min="12812" max="12812" width="16.140625" style="281" customWidth="1"/>
    <col min="12813" max="12813" width="16.28515625" style="281" customWidth="1"/>
    <col min="12814" max="12814" width="15.28515625" style="281" customWidth="1"/>
    <col min="12815" max="12815" width="17.85546875" style="281" customWidth="1"/>
    <col min="12816" max="12816" width="16.42578125" style="281" customWidth="1"/>
    <col min="12817" max="12817" width="15" style="281" customWidth="1"/>
    <col min="12818" max="12818" width="15.7109375" style="281" customWidth="1"/>
    <col min="12819" max="12819" width="13.7109375" style="281" customWidth="1"/>
    <col min="12820" max="12821" width="14" style="281" customWidth="1"/>
    <col min="12822" max="12822" width="12.7109375" style="281" customWidth="1"/>
    <col min="12823" max="12823" width="13.42578125" style="281" customWidth="1"/>
    <col min="12824" max="13056" width="9.140625" style="281"/>
    <col min="13057" max="13057" width="4.42578125" style="281" customWidth="1"/>
    <col min="13058" max="13058" width="24.85546875" style="281" customWidth="1"/>
    <col min="13059" max="13059" width="16" style="281" customWidth="1"/>
    <col min="13060" max="13060" width="13.7109375" style="281" customWidth="1"/>
    <col min="13061" max="13061" width="15.7109375" style="281" customWidth="1"/>
    <col min="13062" max="13062" width="16.140625" style="281" customWidth="1"/>
    <col min="13063" max="13063" width="15.85546875" style="281" customWidth="1"/>
    <col min="13064" max="13064" width="15.7109375" style="281" customWidth="1"/>
    <col min="13065" max="13065" width="17.85546875" style="281" customWidth="1"/>
    <col min="13066" max="13066" width="19" style="281" customWidth="1"/>
    <col min="13067" max="13067" width="17.7109375" style="281" customWidth="1"/>
    <col min="13068" max="13068" width="16.140625" style="281" customWidth="1"/>
    <col min="13069" max="13069" width="16.28515625" style="281" customWidth="1"/>
    <col min="13070" max="13070" width="15.28515625" style="281" customWidth="1"/>
    <col min="13071" max="13071" width="17.85546875" style="281" customWidth="1"/>
    <col min="13072" max="13072" width="16.42578125" style="281" customWidth="1"/>
    <col min="13073" max="13073" width="15" style="281" customWidth="1"/>
    <col min="13074" max="13074" width="15.7109375" style="281" customWidth="1"/>
    <col min="13075" max="13075" width="13.7109375" style="281" customWidth="1"/>
    <col min="13076" max="13077" width="14" style="281" customWidth="1"/>
    <col min="13078" max="13078" width="12.7109375" style="281" customWidth="1"/>
    <col min="13079" max="13079" width="13.42578125" style="281" customWidth="1"/>
    <col min="13080" max="13312" width="9.140625" style="281"/>
    <col min="13313" max="13313" width="4.42578125" style="281" customWidth="1"/>
    <col min="13314" max="13314" width="24.85546875" style="281" customWidth="1"/>
    <col min="13315" max="13315" width="16" style="281" customWidth="1"/>
    <col min="13316" max="13316" width="13.7109375" style="281" customWidth="1"/>
    <col min="13317" max="13317" width="15.7109375" style="281" customWidth="1"/>
    <col min="13318" max="13318" width="16.140625" style="281" customWidth="1"/>
    <col min="13319" max="13319" width="15.85546875" style="281" customWidth="1"/>
    <col min="13320" max="13320" width="15.7109375" style="281" customWidth="1"/>
    <col min="13321" max="13321" width="17.85546875" style="281" customWidth="1"/>
    <col min="13322" max="13322" width="19" style="281" customWidth="1"/>
    <col min="13323" max="13323" width="17.7109375" style="281" customWidth="1"/>
    <col min="13324" max="13324" width="16.140625" style="281" customWidth="1"/>
    <col min="13325" max="13325" width="16.28515625" style="281" customWidth="1"/>
    <col min="13326" max="13326" width="15.28515625" style="281" customWidth="1"/>
    <col min="13327" max="13327" width="17.85546875" style="281" customWidth="1"/>
    <col min="13328" max="13328" width="16.42578125" style="281" customWidth="1"/>
    <col min="13329" max="13329" width="15" style="281" customWidth="1"/>
    <col min="13330" max="13330" width="15.7109375" style="281" customWidth="1"/>
    <col min="13331" max="13331" width="13.7109375" style="281" customWidth="1"/>
    <col min="13332" max="13333" width="14" style="281" customWidth="1"/>
    <col min="13334" max="13334" width="12.7109375" style="281" customWidth="1"/>
    <col min="13335" max="13335" width="13.42578125" style="281" customWidth="1"/>
    <col min="13336" max="13568" width="9.140625" style="281"/>
    <col min="13569" max="13569" width="4.42578125" style="281" customWidth="1"/>
    <col min="13570" max="13570" width="24.85546875" style="281" customWidth="1"/>
    <col min="13571" max="13571" width="16" style="281" customWidth="1"/>
    <col min="13572" max="13572" width="13.7109375" style="281" customWidth="1"/>
    <col min="13573" max="13573" width="15.7109375" style="281" customWidth="1"/>
    <col min="13574" max="13574" width="16.140625" style="281" customWidth="1"/>
    <col min="13575" max="13575" width="15.85546875" style="281" customWidth="1"/>
    <col min="13576" max="13576" width="15.7109375" style="281" customWidth="1"/>
    <col min="13577" max="13577" width="17.85546875" style="281" customWidth="1"/>
    <col min="13578" max="13578" width="19" style="281" customWidth="1"/>
    <col min="13579" max="13579" width="17.7109375" style="281" customWidth="1"/>
    <col min="13580" max="13580" width="16.140625" style="281" customWidth="1"/>
    <col min="13581" max="13581" width="16.28515625" style="281" customWidth="1"/>
    <col min="13582" max="13582" width="15.28515625" style="281" customWidth="1"/>
    <col min="13583" max="13583" width="17.85546875" style="281" customWidth="1"/>
    <col min="13584" max="13584" width="16.42578125" style="281" customWidth="1"/>
    <col min="13585" max="13585" width="15" style="281" customWidth="1"/>
    <col min="13586" max="13586" width="15.7109375" style="281" customWidth="1"/>
    <col min="13587" max="13587" width="13.7109375" style="281" customWidth="1"/>
    <col min="13588" max="13589" width="14" style="281" customWidth="1"/>
    <col min="13590" max="13590" width="12.7109375" style="281" customWidth="1"/>
    <col min="13591" max="13591" width="13.42578125" style="281" customWidth="1"/>
    <col min="13592" max="13824" width="9.140625" style="281"/>
    <col min="13825" max="13825" width="4.42578125" style="281" customWidth="1"/>
    <col min="13826" max="13826" width="24.85546875" style="281" customWidth="1"/>
    <col min="13827" max="13827" width="16" style="281" customWidth="1"/>
    <col min="13828" max="13828" width="13.7109375" style="281" customWidth="1"/>
    <col min="13829" max="13829" width="15.7109375" style="281" customWidth="1"/>
    <col min="13830" max="13830" width="16.140625" style="281" customWidth="1"/>
    <col min="13831" max="13831" width="15.85546875" style="281" customWidth="1"/>
    <col min="13832" max="13832" width="15.7109375" style="281" customWidth="1"/>
    <col min="13833" max="13833" width="17.85546875" style="281" customWidth="1"/>
    <col min="13834" max="13834" width="19" style="281" customWidth="1"/>
    <col min="13835" max="13835" width="17.7109375" style="281" customWidth="1"/>
    <col min="13836" max="13836" width="16.140625" style="281" customWidth="1"/>
    <col min="13837" max="13837" width="16.28515625" style="281" customWidth="1"/>
    <col min="13838" max="13838" width="15.28515625" style="281" customWidth="1"/>
    <col min="13839" max="13839" width="17.85546875" style="281" customWidth="1"/>
    <col min="13840" max="13840" width="16.42578125" style="281" customWidth="1"/>
    <col min="13841" max="13841" width="15" style="281" customWidth="1"/>
    <col min="13842" max="13842" width="15.7109375" style="281" customWidth="1"/>
    <col min="13843" max="13843" width="13.7109375" style="281" customWidth="1"/>
    <col min="13844" max="13845" width="14" style="281" customWidth="1"/>
    <col min="13846" max="13846" width="12.7109375" style="281" customWidth="1"/>
    <col min="13847" max="13847" width="13.42578125" style="281" customWidth="1"/>
    <col min="13848" max="14080" width="9.140625" style="281"/>
    <col min="14081" max="14081" width="4.42578125" style="281" customWidth="1"/>
    <col min="14082" max="14082" width="24.85546875" style="281" customWidth="1"/>
    <col min="14083" max="14083" width="16" style="281" customWidth="1"/>
    <col min="14084" max="14084" width="13.7109375" style="281" customWidth="1"/>
    <col min="14085" max="14085" width="15.7109375" style="281" customWidth="1"/>
    <col min="14086" max="14086" width="16.140625" style="281" customWidth="1"/>
    <col min="14087" max="14087" width="15.85546875" style="281" customWidth="1"/>
    <col min="14088" max="14088" width="15.7109375" style="281" customWidth="1"/>
    <col min="14089" max="14089" width="17.85546875" style="281" customWidth="1"/>
    <col min="14090" max="14090" width="19" style="281" customWidth="1"/>
    <col min="14091" max="14091" width="17.7109375" style="281" customWidth="1"/>
    <col min="14092" max="14092" width="16.140625" style="281" customWidth="1"/>
    <col min="14093" max="14093" width="16.28515625" style="281" customWidth="1"/>
    <col min="14094" max="14094" width="15.28515625" style="281" customWidth="1"/>
    <col min="14095" max="14095" width="17.85546875" style="281" customWidth="1"/>
    <col min="14096" max="14096" width="16.42578125" style="281" customWidth="1"/>
    <col min="14097" max="14097" width="15" style="281" customWidth="1"/>
    <col min="14098" max="14098" width="15.7109375" style="281" customWidth="1"/>
    <col min="14099" max="14099" width="13.7109375" style="281" customWidth="1"/>
    <col min="14100" max="14101" width="14" style="281" customWidth="1"/>
    <col min="14102" max="14102" width="12.7109375" style="281" customWidth="1"/>
    <col min="14103" max="14103" width="13.42578125" style="281" customWidth="1"/>
    <col min="14104" max="14336" width="9.140625" style="281"/>
    <col min="14337" max="14337" width="4.42578125" style="281" customWidth="1"/>
    <col min="14338" max="14338" width="24.85546875" style="281" customWidth="1"/>
    <col min="14339" max="14339" width="16" style="281" customWidth="1"/>
    <col min="14340" max="14340" width="13.7109375" style="281" customWidth="1"/>
    <col min="14341" max="14341" width="15.7109375" style="281" customWidth="1"/>
    <col min="14342" max="14342" width="16.140625" style="281" customWidth="1"/>
    <col min="14343" max="14343" width="15.85546875" style="281" customWidth="1"/>
    <col min="14344" max="14344" width="15.7109375" style="281" customWidth="1"/>
    <col min="14345" max="14345" width="17.85546875" style="281" customWidth="1"/>
    <col min="14346" max="14346" width="19" style="281" customWidth="1"/>
    <col min="14347" max="14347" width="17.7109375" style="281" customWidth="1"/>
    <col min="14348" max="14348" width="16.140625" style="281" customWidth="1"/>
    <col min="14349" max="14349" width="16.28515625" style="281" customWidth="1"/>
    <col min="14350" max="14350" width="15.28515625" style="281" customWidth="1"/>
    <col min="14351" max="14351" width="17.85546875" style="281" customWidth="1"/>
    <col min="14352" max="14352" width="16.42578125" style="281" customWidth="1"/>
    <col min="14353" max="14353" width="15" style="281" customWidth="1"/>
    <col min="14354" max="14354" width="15.7109375" style="281" customWidth="1"/>
    <col min="14355" max="14355" width="13.7109375" style="281" customWidth="1"/>
    <col min="14356" max="14357" width="14" style="281" customWidth="1"/>
    <col min="14358" max="14358" width="12.7109375" style="281" customWidth="1"/>
    <col min="14359" max="14359" width="13.42578125" style="281" customWidth="1"/>
    <col min="14360" max="14592" width="9.140625" style="281"/>
    <col min="14593" max="14593" width="4.42578125" style="281" customWidth="1"/>
    <col min="14594" max="14594" width="24.85546875" style="281" customWidth="1"/>
    <col min="14595" max="14595" width="16" style="281" customWidth="1"/>
    <col min="14596" max="14596" width="13.7109375" style="281" customWidth="1"/>
    <col min="14597" max="14597" width="15.7109375" style="281" customWidth="1"/>
    <col min="14598" max="14598" width="16.140625" style="281" customWidth="1"/>
    <col min="14599" max="14599" width="15.85546875" style="281" customWidth="1"/>
    <col min="14600" max="14600" width="15.7109375" style="281" customWidth="1"/>
    <col min="14601" max="14601" width="17.85546875" style="281" customWidth="1"/>
    <col min="14602" max="14602" width="19" style="281" customWidth="1"/>
    <col min="14603" max="14603" width="17.7109375" style="281" customWidth="1"/>
    <col min="14604" max="14604" width="16.140625" style="281" customWidth="1"/>
    <col min="14605" max="14605" width="16.28515625" style="281" customWidth="1"/>
    <col min="14606" max="14606" width="15.28515625" style="281" customWidth="1"/>
    <col min="14607" max="14607" width="17.85546875" style="281" customWidth="1"/>
    <col min="14608" max="14608" width="16.42578125" style="281" customWidth="1"/>
    <col min="14609" max="14609" width="15" style="281" customWidth="1"/>
    <col min="14610" max="14610" width="15.7109375" style="281" customWidth="1"/>
    <col min="14611" max="14611" width="13.7109375" style="281" customWidth="1"/>
    <col min="14612" max="14613" width="14" style="281" customWidth="1"/>
    <col min="14614" max="14614" width="12.7109375" style="281" customWidth="1"/>
    <col min="14615" max="14615" width="13.42578125" style="281" customWidth="1"/>
    <col min="14616" max="14848" width="9.140625" style="281"/>
    <col min="14849" max="14849" width="4.42578125" style="281" customWidth="1"/>
    <col min="14850" max="14850" width="24.85546875" style="281" customWidth="1"/>
    <col min="14851" max="14851" width="16" style="281" customWidth="1"/>
    <col min="14852" max="14852" width="13.7109375" style="281" customWidth="1"/>
    <col min="14853" max="14853" width="15.7109375" style="281" customWidth="1"/>
    <col min="14854" max="14854" width="16.140625" style="281" customWidth="1"/>
    <col min="14855" max="14855" width="15.85546875" style="281" customWidth="1"/>
    <col min="14856" max="14856" width="15.7109375" style="281" customWidth="1"/>
    <col min="14857" max="14857" width="17.85546875" style="281" customWidth="1"/>
    <col min="14858" max="14858" width="19" style="281" customWidth="1"/>
    <col min="14859" max="14859" width="17.7109375" style="281" customWidth="1"/>
    <col min="14860" max="14860" width="16.140625" style="281" customWidth="1"/>
    <col min="14861" max="14861" width="16.28515625" style="281" customWidth="1"/>
    <col min="14862" max="14862" width="15.28515625" style="281" customWidth="1"/>
    <col min="14863" max="14863" width="17.85546875" style="281" customWidth="1"/>
    <col min="14864" max="14864" width="16.42578125" style="281" customWidth="1"/>
    <col min="14865" max="14865" width="15" style="281" customWidth="1"/>
    <col min="14866" max="14866" width="15.7109375" style="281" customWidth="1"/>
    <col min="14867" max="14867" width="13.7109375" style="281" customWidth="1"/>
    <col min="14868" max="14869" width="14" style="281" customWidth="1"/>
    <col min="14870" max="14870" width="12.7109375" style="281" customWidth="1"/>
    <col min="14871" max="14871" width="13.42578125" style="281" customWidth="1"/>
    <col min="14872" max="15104" width="9.140625" style="281"/>
    <col min="15105" max="15105" width="4.42578125" style="281" customWidth="1"/>
    <col min="15106" max="15106" width="24.85546875" style="281" customWidth="1"/>
    <col min="15107" max="15107" width="16" style="281" customWidth="1"/>
    <col min="15108" max="15108" width="13.7109375" style="281" customWidth="1"/>
    <col min="15109" max="15109" width="15.7109375" style="281" customWidth="1"/>
    <col min="15110" max="15110" width="16.140625" style="281" customWidth="1"/>
    <col min="15111" max="15111" width="15.85546875" style="281" customWidth="1"/>
    <col min="15112" max="15112" width="15.7109375" style="281" customWidth="1"/>
    <col min="15113" max="15113" width="17.85546875" style="281" customWidth="1"/>
    <col min="15114" max="15114" width="19" style="281" customWidth="1"/>
    <col min="15115" max="15115" width="17.7109375" style="281" customWidth="1"/>
    <col min="15116" max="15116" width="16.140625" style="281" customWidth="1"/>
    <col min="15117" max="15117" width="16.28515625" style="281" customWidth="1"/>
    <col min="15118" max="15118" width="15.28515625" style="281" customWidth="1"/>
    <col min="15119" max="15119" width="17.85546875" style="281" customWidth="1"/>
    <col min="15120" max="15120" width="16.42578125" style="281" customWidth="1"/>
    <col min="15121" max="15121" width="15" style="281" customWidth="1"/>
    <col min="15122" max="15122" width="15.7109375" style="281" customWidth="1"/>
    <col min="15123" max="15123" width="13.7109375" style="281" customWidth="1"/>
    <col min="15124" max="15125" width="14" style="281" customWidth="1"/>
    <col min="15126" max="15126" width="12.7109375" style="281" customWidth="1"/>
    <col min="15127" max="15127" width="13.42578125" style="281" customWidth="1"/>
    <col min="15128" max="15360" width="9.140625" style="281"/>
    <col min="15361" max="15361" width="4.42578125" style="281" customWidth="1"/>
    <col min="15362" max="15362" width="24.85546875" style="281" customWidth="1"/>
    <col min="15363" max="15363" width="16" style="281" customWidth="1"/>
    <col min="15364" max="15364" width="13.7109375" style="281" customWidth="1"/>
    <col min="15365" max="15365" width="15.7109375" style="281" customWidth="1"/>
    <col min="15366" max="15366" width="16.140625" style="281" customWidth="1"/>
    <col min="15367" max="15367" width="15.85546875" style="281" customWidth="1"/>
    <col min="15368" max="15368" width="15.7109375" style="281" customWidth="1"/>
    <col min="15369" max="15369" width="17.85546875" style="281" customWidth="1"/>
    <col min="15370" max="15370" width="19" style="281" customWidth="1"/>
    <col min="15371" max="15371" width="17.7109375" style="281" customWidth="1"/>
    <col min="15372" max="15372" width="16.140625" style="281" customWidth="1"/>
    <col min="15373" max="15373" width="16.28515625" style="281" customWidth="1"/>
    <col min="15374" max="15374" width="15.28515625" style="281" customWidth="1"/>
    <col min="15375" max="15375" width="17.85546875" style="281" customWidth="1"/>
    <col min="15376" max="15376" width="16.42578125" style="281" customWidth="1"/>
    <col min="15377" max="15377" width="15" style="281" customWidth="1"/>
    <col min="15378" max="15378" width="15.7109375" style="281" customWidth="1"/>
    <col min="15379" max="15379" width="13.7109375" style="281" customWidth="1"/>
    <col min="15380" max="15381" width="14" style="281" customWidth="1"/>
    <col min="15382" max="15382" width="12.7109375" style="281" customWidth="1"/>
    <col min="15383" max="15383" width="13.42578125" style="281" customWidth="1"/>
    <col min="15384" max="15616" width="9.140625" style="281"/>
    <col min="15617" max="15617" width="4.42578125" style="281" customWidth="1"/>
    <col min="15618" max="15618" width="24.85546875" style="281" customWidth="1"/>
    <col min="15619" max="15619" width="16" style="281" customWidth="1"/>
    <col min="15620" max="15620" width="13.7109375" style="281" customWidth="1"/>
    <col min="15621" max="15621" width="15.7109375" style="281" customWidth="1"/>
    <col min="15622" max="15622" width="16.140625" style="281" customWidth="1"/>
    <col min="15623" max="15623" width="15.85546875" style="281" customWidth="1"/>
    <col min="15624" max="15624" width="15.7109375" style="281" customWidth="1"/>
    <col min="15625" max="15625" width="17.85546875" style="281" customWidth="1"/>
    <col min="15626" max="15626" width="19" style="281" customWidth="1"/>
    <col min="15627" max="15627" width="17.7109375" style="281" customWidth="1"/>
    <col min="15628" max="15628" width="16.140625" style="281" customWidth="1"/>
    <col min="15629" max="15629" width="16.28515625" style="281" customWidth="1"/>
    <col min="15630" max="15630" width="15.28515625" style="281" customWidth="1"/>
    <col min="15631" max="15631" width="17.85546875" style="281" customWidth="1"/>
    <col min="15632" max="15632" width="16.42578125" style="281" customWidth="1"/>
    <col min="15633" max="15633" width="15" style="281" customWidth="1"/>
    <col min="15634" max="15634" width="15.7109375" style="281" customWidth="1"/>
    <col min="15635" max="15635" width="13.7109375" style="281" customWidth="1"/>
    <col min="15636" max="15637" width="14" style="281" customWidth="1"/>
    <col min="15638" max="15638" width="12.7109375" style="281" customWidth="1"/>
    <col min="15639" max="15639" width="13.42578125" style="281" customWidth="1"/>
    <col min="15640" max="15872" width="9.140625" style="281"/>
    <col min="15873" max="15873" width="4.42578125" style="281" customWidth="1"/>
    <col min="15874" max="15874" width="24.85546875" style="281" customWidth="1"/>
    <col min="15875" max="15875" width="16" style="281" customWidth="1"/>
    <col min="15876" max="15876" width="13.7109375" style="281" customWidth="1"/>
    <col min="15877" max="15877" width="15.7109375" style="281" customWidth="1"/>
    <col min="15878" max="15878" width="16.140625" style="281" customWidth="1"/>
    <col min="15879" max="15879" width="15.85546875" style="281" customWidth="1"/>
    <col min="15880" max="15880" width="15.7109375" style="281" customWidth="1"/>
    <col min="15881" max="15881" width="17.85546875" style="281" customWidth="1"/>
    <col min="15882" max="15882" width="19" style="281" customWidth="1"/>
    <col min="15883" max="15883" width="17.7109375" style="281" customWidth="1"/>
    <col min="15884" max="15884" width="16.140625" style="281" customWidth="1"/>
    <col min="15885" max="15885" width="16.28515625" style="281" customWidth="1"/>
    <col min="15886" max="15886" width="15.28515625" style="281" customWidth="1"/>
    <col min="15887" max="15887" width="17.85546875" style="281" customWidth="1"/>
    <col min="15888" max="15888" width="16.42578125" style="281" customWidth="1"/>
    <col min="15889" max="15889" width="15" style="281" customWidth="1"/>
    <col min="15890" max="15890" width="15.7109375" style="281" customWidth="1"/>
    <col min="15891" max="15891" width="13.7109375" style="281" customWidth="1"/>
    <col min="15892" max="15893" width="14" style="281" customWidth="1"/>
    <col min="15894" max="15894" width="12.7109375" style="281" customWidth="1"/>
    <col min="15895" max="15895" width="13.42578125" style="281" customWidth="1"/>
    <col min="15896" max="16128" width="9.140625" style="281"/>
    <col min="16129" max="16129" width="4.42578125" style="281" customWidth="1"/>
    <col min="16130" max="16130" width="24.85546875" style="281" customWidth="1"/>
    <col min="16131" max="16131" width="16" style="281" customWidth="1"/>
    <col min="16132" max="16132" width="13.7109375" style="281" customWidth="1"/>
    <col min="16133" max="16133" width="15.7109375" style="281" customWidth="1"/>
    <col min="16134" max="16134" width="16.140625" style="281" customWidth="1"/>
    <col min="16135" max="16135" width="15.85546875" style="281" customWidth="1"/>
    <col min="16136" max="16136" width="15.7109375" style="281" customWidth="1"/>
    <col min="16137" max="16137" width="17.85546875" style="281" customWidth="1"/>
    <col min="16138" max="16138" width="19" style="281" customWidth="1"/>
    <col min="16139" max="16139" width="17.7109375" style="281" customWidth="1"/>
    <col min="16140" max="16140" width="16.140625" style="281" customWidth="1"/>
    <col min="16141" max="16141" width="16.28515625" style="281" customWidth="1"/>
    <col min="16142" max="16142" width="15.28515625" style="281" customWidth="1"/>
    <col min="16143" max="16143" width="17.85546875" style="281" customWidth="1"/>
    <col min="16144" max="16144" width="16.42578125" style="281" customWidth="1"/>
    <col min="16145" max="16145" width="15" style="281" customWidth="1"/>
    <col min="16146" max="16146" width="15.7109375" style="281" customWidth="1"/>
    <col min="16147" max="16147" width="13.7109375" style="281" customWidth="1"/>
    <col min="16148" max="16149" width="14" style="281" customWidth="1"/>
    <col min="16150" max="16150" width="12.7109375" style="281" customWidth="1"/>
    <col min="16151" max="16151" width="13.42578125" style="281" customWidth="1"/>
    <col min="16152" max="16384" width="9.140625" style="281"/>
  </cols>
  <sheetData>
    <row r="2" spans="2:11">
      <c r="D2" s="282" t="s">
        <v>415</v>
      </c>
    </row>
    <row r="4" spans="2:11">
      <c r="B4" s="282" t="s">
        <v>345</v>
      </c>
    </row>
    <row r="5" spans="2:11">
      <c r="B5" s="283"/>
      <c r="C5" s="283"/>
      <c r="D5" s="283"/>
      <c r="E5" s="283"/>
      <c r="F5" s="283"/>
      <c r="G5" s="283"/>
      <c r="I5" s="283"/>
      <c r="J5" s="283"/>
      <c r="K5" s="283"/>
    </row>
    <row r="6" spans="2:11">
      <c r="B6" s="284" t="s">
        <v>346</v>
      </c>
      <c r="C6" s="285"/>
      <c r="D6" s="285" t="s">
        <v>352</v>
      </c>
      <c r="E6" s="286"/>
      <c r="F6" s="285"/>
      <c r="G6" s="285" t="s">
        <v>416</v>
      </c>
      <c r="H6" s="286"/>
      <c r="I6" s="287"/>
      <c r="J6" s="288" t="s">
        <v>278</v>
      </c>
      <c r="K6" s="289"/>
    </row>
    <row r="7" spans="2:11">
      <c r="B7" s="290"/>
      <c r="C7" s="291" t="s">
        <v>330</v>
      </c>
      <c r="D7" s="292" t="s">
        <v>331</v>
      </c>
      <c r="E7" s="293" t="s">
        <v>6</v>
      </c>
      <c r="F7" s="291" t="s">
        <v>330</v>
      </c>
      <c r="G7" s="292" t="s">
        <v>331</v>
      </c>
      <c r="H7" s="293" t="s">
        <v>6</v>
      </c>
      <c r="I7" s="294" t="s">
        <v>347</v>
      </c>
      <c r="J7" s="291" t="s">
        <v>348</v>
      </c>
      <c r="K7" s="291" t="s">
        <v>349</v>
      </c>
    </row>
    <row r="8" spans="2:11" ht="23.25">
      <c r="B8" s="295"/>
      <c r="C8" s="296"/>
      <c r="D8" s="297"/>
      <c r="E8" s="297"/>
      <c r="F8" s="296"/>
      <c r="G8" s="298"/>
      <c r="H8" s="295"/>
      <c r="I8" s="299"/>
      <c r="J8" s="295"/>
      <c r="K8" s="295"/>
    </row>
    <row r="9" spans="2:11" ht="23.25">
      <c r="B9" s="300" t="s">
        <v>55</v>
      </c>
      <c r="C9" s="301"/>
      <c r="D9" s="302">
        <v>38693510.450000003</v>
      </c>
      <c r="E9" s="303">
        <v>38693510.450000003</v>
      </c>
      <c r="F9" s="301"/>
      <c r="G9" s="304">
        <v>39613483.86999999</v>
      </c>
      <c r="H9" s="303">
        <f>SUM(G9)</f>
        <v>39613483.86999999</v>
      </c>
      <c r="I9" s="613"/>
      <c r="J9" s="614">
        <f t="shared" ref="J9:K11" si="0">+(G9-D9)/D9*100</f>
        <v>2.3775909947193403</v>
      </c>
      <c r="K9" s="614">
        <f t="shared" si="0"/>
        <v>2.3775909947193403</v>
      </c>
    </row>
    <row r="10" spans="2:11" ht="23.25">
      <c r="B10" s="300" t="s">
        <v>16</v>
      </c>
      <c r="C10" s="301"/>
      <c r="D10" s="302">
        <v>33480658.170000002</v>
      </c>
      <c r="E10" s="303">
        <v>33480658.170000002</v>
      </c>
      <c r="F10" s="301"/>
      <c r="G10" s="304">
        <v>41022347.280000009</v>
      </c>
      <c r="H10" s="303">
        <f>SUM(G10)</f>
        <v>41022347.280000009</v>
      </c>
      <c r="I10" s="615"/>
      <c r="J10" s="614">
        <f>+(G10-D10)/D10*100</f>
        <v>22.525510316155192</v>
      </c>
      <c r="K10" s="614">
        <f t="shared" si="0"/>
        <v>22.525510316155192</v>
      </c>
    </row>
    <row r="11" spans="2:11" ht="23.25">
      <c r="B11" s="300" t="s">
        <v>350</v>
      </c>
      <c r="C11" s="301"/>
      <c r="D11" s="302">
        <v>34252305.8412617</v>
      </c>
      <c r="E11" s="303">
        <v>34252305.8412617</v>
      </c>
      <c r="F11" s="301"/>
      <c r="G11" s="304">
        <v>28283244.540000003</v>
      </c>
      <c r="H11" s="303">
        <f>SUM(G11)</f>
        <v>28283244.540000003</v>
      </c>
      <c r="I11" s="615"/>
      <c r="J11" s="616">
        <f t="shared" si="0"/>
        <v>-17.426742972939145</v>
      </c>
      <c r="K11" s="616">
        <f t="shared" si="0"/>
        <v>-17.426742972939145</v>
      </c>
    </row>
    <row r="12" spans="2:11" ht="23.25">
      <c r="B12" s="300" t="s">
        <v>56</v>
      </c>
      <c r="C12" s="301"/>
      <c r="D12" s="302">
        <v>4505980.5500000007</v>
      </c>
      <c r="E12" s="303">
        <v>4505980.55</v>
      </c>
      <c r="F12" s="301"/>
      <c r="G12" s="304">
        <v>275889790.63</v>
      </c>
      <c r="H12" s="303">
        <f>SUM(G12)</f>
        <v>275889790.63</v>
      </c>
      <c r="I12" s="615"/>
      <c r="J12" s="614">
        <f>+(G12-D12)/D12*100</f>
        <v>6022.7470373790211</v>
      </c>
      <c r="K12" s="614">
        <f>+(H12-E12)/E12*100</f>
        <v>6022.7470373790229</v>
      </c>
    </row>
    <row r="13" spans="2:11" ht="23.25">
      <c r="B13" s="300" t="s">
        <v>351</v>
      </c>
      <c r="C13" s="301"/>
      <c r="D13" s="305"/>
      <c r="E13" s="301"/>
      <c r="F13" s="301"/>
      <c r="G13" s="306"/>
      <c r="H13" s="300"/>
      <c r="I13" s="307"/>
      <c r="J13" s="308"/>
      <c r="K13" s="308"/>
    </row>
    <row r="14" spans="2:11">
      <c r="B14" s="309"/>
      <c r="C14" s="310"/>
      <c r="D14" s="311"/>
      <c r="E14" s="312"/>
      <c r="F14" s="309"/>
      <c r="G14" s="312"/>
      <c r="H14" s="309"/>
      <c r="I14" s="313"/>
      <c r="J14" s="310"/>
      <c r="K14" s="310"/>
    </row>
    <row r="15" spans="2:11" ht="21.75" thickBot="1">
      <c r="B15" s="103" t="s">
        <v>6</v>
      </c>
      <c r="C15" s="395">
        <f>SUM(C9:C14)</f>
        <v>0</v>
      </c>
      <c r="D15" s="395">
        <f>SUM(D9:D14)</f>
        <v>110932455.0112617</v>
      </c>
      <c r="E15" s="395">
        <f>SUM(E9:E14)</f>
        <v>110932455.0112617</v>
      </c>
      <c r="F15" s="395">
        <f>SUM(F9:F14)</f>
        <v>0</v>
      </c>
      <c r="G15" s="395">
        <f>SUM(G9:G14)</f>
        <v>384808866.31999999</v>
      </c>
      <c r="H15" s="395">
        <f>SUM(H9:H12)</f>
        <v>384808866.31999999</v>
      </c>
      <c r="I15" s="314"/>
      <c r="J15" s="315"/>
      <c r="K15" s="315"/>
    </row>
    <row r="16" spans="2:11" ht="21.75" thickTop="1"/>
    <row r="17" spans="2:7">
      <c r="G17" s="396"/>
    </row>
    <row r="18" spans="2:7" s="612" customFormat="1">
      <c r="B18" s="610" t="s">
        <v>358</v>
      </c>
      <c r="C18" s="611"/>
      <c r="D18" s="611"/>
      <c r="E18" s="611"/>
      <c r="F18" s="611"/>
      <c r="G18" s="611"/>
    </row>
    <row r="19" spans="2:7" s="612" customFormat="1">
      <c r="B19" s="611" t="s">
        <v>433</v>
      </c>
      <c r="C19" s="611"/>
      <c r="D19" s="611"/>
      <c r="E19" s="611"/>
      <c r="F19" s="611"/>
      <c r="G19" s="611"/>
    </row>
    <row r="20" spans="2:7" s="612" customFormat="1">
      <c r="B20" s="611" t="s">
        <v>434</v>
      </c>
      <c r="C20" s="611"/>
      <c r="D20" s="611"/>
      <c r="E20" s="611"/>
      <c r="F20" s="611"/>
      <c r="G20" s="611"/>
    </row>
    <row r="21" spans="2:7" s="612" customFormat="1">
      <c r="B21" s="611"/>
      <c r="C21" s="611"/>
      <c r="D21" s="611"/>
      <c r="E21" s="611"/>
      <c r="F21" s="611"/>
      <c r="G21" s="611"/>
    </row>
  </sheetData>
  <pageMargins left="0.70866141732283461" right="0.51181102362204722" top="0.94488188976377951" bottom="0.74803149606299213" header="0.31496062992125984" footer="0.31496062992125984"/>
  <pageSetup paperSize="9" scale="76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EE9B-808D-4E5B-8C0F-81FAC1168124}">
  <sheetPr>
    <pageSetUpPr fitToPage="1"/>
  </sheetPr>
  <dimension ref="A1"/>
  <sheetViews>
    <sheetView topLeftCell="A10" workbookViewId="0"/>
  </sheetViews>
  <sheetFormatPr defaultRowHeight="15"/>
  <sheetData/>
  <pageMargins left="0.7" right="0.7" top="0.75" bottom="0.75" header="0.3" footer="0.3"/>
  <pageSetup paperSize="9" scale="6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503E-C1A2-4D84-B4F4-88955C5DD26A}">
  <sheetPr>
    <pageSetUpPr fitToPage="1"/>
  </sheetPr>
  <dimension ref="B2:M142"/>
  <sheetViews>
    <sheetView zoomScale="82" zoomScaleNormal="82" workbookViewId="0">
      <selection activeCell="F11" sqref="F11"/>
    </sheetView>
  </sheetViews>
  <sheetFormatPr defaultRowHeight="18.75"/>
  <cols>
    <col min="1" max="1" width="4.5703125" style="29" customWidth="1"/>
    <col min="2" max="2" width="34.5703125" style="29" customWidth="1"/>
    <col min="3" max="3" width="48.28515625" style="29" customWidth="1"/>
    <col min="4" max="4" width="14.42578125" style="451" customWidth="1"/>
    <col min="5" max="5" width="10.5703125" style="29" customWidth="1"/>
    <col min="6" max="6" width="57.28515625" style="29" customWidth="1"/>
    <col min="7" max="7" width="14.7109375" style="451" customWidth="1"/>
    <col min="8" max="8" width="26.42578125" style="29" customWidth="1"/>
    <col min="9" max="256" width="9" style="29"/>
    <col min="257" max="257" width="4.5703125" style="29" customWidth="1"/>
    <col min="258" max="258" width="34.5703125" style="29" customWidth="1"/>
    <col min="259" max="259" width="48.28515625" style="29" customWidth="1"/>
    <col min="260" max="260" width="14.42578125" style="29" customWidth="1"/>
    <col min="261" max="261" width="10.5703125" style="29" customWidth="1"/>
    <col min="262" max="262" width="54" style="29" customWidth="1"/>
    <col min="263" max="263" width="14.7109375" style="29" customWidth="1"/>
    <col min="264" max="264" width="26.42578125" style="29" customWidth="1"/>
    <col min="265" max="512" width="9" style="29"/>
    <col min="513" max="513" width="4.5703125" style="29" customWidth="1"/>
    <col min="514" max="514" width="34.5703125" style="29" customWidth="1"/>
    <col min="515" max="515" width="48.28515625" style="29" customWidth="1"/>
    <col min="516" max="516" width="14.42578125" style="29" customWidth="1"/>
    <col min="517" max="517" width="10.5703125" style="29" customWidth="1"/>
    <col min="518" max="518" width="54" style="29" customWidth="1"/>
    <col min="519" max="519" width="14.7109375" style="29" customWidth="1"/>
    <col min="520" max="520" width="26.42578125" style="29" customWidth="1"/>
    <col min="521" max="768" width="9" style="29"/>
    <col min="769" max="769" width="4.5703125" style="29" customWidth="1"/>
    <col min="770" max="770" width="34.5703125" style="29" customWidth="1"/>
    <col min="771" max="771" width="48.28515625" style="29" customWidth="1"/>
    <col min="772" max="772" width="14.42578125" style="29" customWidth="1"/>
    <col min="773" max="773" width="10.5703125" style="29" customWidth="1"/>
    <col min="774" max="774" width="54" style="29" customWidth="1"/>
    <col min="775" max="775" width="14.7109375" style="29" customWidth="1"/>
    <col min="776" max="776" width="26.42578125" style="29" customWidth="1"/>
    <col min="777" max="1024" width="9" style="29"/>
    <col min="1025" max="1025" width="4.5703125" style="29" customWidth="1"/>
    <col min="1026" max="1026" width="34.5703125" style="29" customWidth="1"/>
    <col min="1027" max="1027" width="48.28515625" style="29" customWidth="1"/>
    <col min="1028" max="1028" width="14.42578125" style="29" customWidth="1"/>
    <col min="1029" max="1029" width="10.5703125" style="29" customWidth="1"/>
    <col min="1030" max="1030" width="54" style="29" customWidth="1"/>
    <col min="1031" max="1031" width="14.7109375" style="29" customWidth="1"/>
    <col min="1032" max="1032" width="26.42578125" style="29" customWidth="1"/>
    <col min="1033" max="1280" width="9" style="29"/>
    <col min="1281" max="1281" width="4.5703125" style="29" customWidth="1"/>
    <col min="1282" max="1282" width="34.5703125" style="29" customWidth="1"/>
    <col min="1283" max="1283" width="48.28515625" style="29" customWidth="1"/>
    <col min="1284" max="1284" width="14.42578125" style="29" customWidth="1"/>
    <col min="1285" max="1285" width="10.5703125" style="29" customWidth="1"/>
    <col min="1286" max="1286" width="54" style="29" customWidth="1"/>
    <col min="1287" max="1287" width="14.7109375" style="29" customWidth="1"/>
    <col min="1288" max="1288" width="26.42578125" style="29" customWidth="1"/>
    <col min="1289" max="1536" width="9" style="29"/>
    <col min="1537" max="1537" width="4.5703125" style="29" customWidth="1"/>
    <col min="1538" max="1538" width="34.5703125" style="29" customWidth="1"/>
    <col min="1539" max="1539" width="48.28515625" style="29" customWidth="1"/>
    <col min="1540" max="1540" width="14.42578125" style="29" customWidth="1"/>
    <col min="1541" max="1541" width="10.5703125" style="29" customWidth="1"/>
    <col min="1542" max="1542" width="54" style="29" customWidth="1"/>
    <col min="1543" max="1543" width="14.7109375" style="29" customWidth="1"/>
    <col min="1544" max="1544" width="26.42578125" style="29" customWidth="1"/>
    <col min="1545" max="1792" width="9" style="29"/>
    <col min="1793" max="1793" width="4.5703125" style="29" customWidth="1"/>
    <col min="1794" max="1794" width="34.5703125" style="29" customWidth="1"/>
    <col min="1795" max="1795" width="48.28515625" style="29" customWidth="1"/>
    <col min="1796" max="1796" width="14.42578125" style="29" customWidth="1"/>
    <col min="1797" max="1797" width="10.5703125" style="29" customWidth="1"/>
    <col min="1798" max="1798" width="54" style="29" customWidth="1"/>
    <col min="1799" max="1799" width="14.7109375" style="29" customWidth="1"/>
    <col min="1800" max="1800" width="26.42578125" style="29" customWidth="1"/>
    <col min="1801" max="2048" width="9" style="29"/>
    <col min="2049" max="2049" width="4.5703125" style="29" customWidth="1"/>
    <col min="2050" max="2050" width="34.5703125" style="29" customWidth="1"/>
    <col min="2051" max="2051" width="48.28515625" style="29" customWidth="1"/>
    <col min="2052" max="2052" width="14.42578125" style="29" customWidth="1"/>
    <col min="2053" max="2053" width="10.5703125" style="29" customWidth="1"/>
    <col min="2054" max="2054" width="54" style="29" customWidth="1"/>
    <col min="2055" max="2055" width="14.7109375" style="29" customWidth="1"/>
    <col min="2056" max="2056" width="26.42578125" style="29" customWidth="1"/>
    <col min="2057" max="2304" width="9" style="29"/>
    <col min="2305" max="2305" width="4.5703125" style="29" customWidth="1"/>
    <col min="2306" max="2306" width="34.5703125" style="29" customWidth="1"/>
    <col min="2307" max="2307" width="48.28515625" style="29" customWidth="1"/>
    <col min="2308" max="2308" width="14.42578125" style="29" customWidth="1"/>
    <col min="2309" max="2309" width="10.5703125" style="29" customWidth="1"/>
    <col min="2310" max="2310" width="54" style="29" customWidth="1"/>
    <col min="2311" max="2311" width="14.7109375" style="29" customWidth="1"/>
    <col min="2312" max="2312" width="26.42578125" style="29" customWidth="1"/>
    <col min="2313" max="2560" width="9" style="29"/>
    <col min="2561" max="2561" width="4.5703125" style="29" customWidth="1"/>
    <col min="2562" max="2562" width="34.5703125" style="29" customWidth="1"/>
    <col min="2563" max="2563" width="48.28515625" style="29" customWidth="1"/>
    <col min="2564" max="2564" width="14.42578125" style="29" customWidth="1"/>
    <col min="2565" max="2565" width="10.5703125" style="29" customWidth="1"/>
    <col min="2566" max="2566" width="54" style="29" customWidth="1"/>
    <col min="2567" max="2567" width="14.7109375" style="29" customWidth="1"/>
    <col min="2568" max="2568" width="26.42578125" style="29" customWidth="1"/>
    <col min="2569" max="2816" width="9" style="29"/>
    <col min="2817" max="2817" width="4.5703125" style="29" customWidth="1"/>
    <col min="2818" max="2818" width="34.5703125" style="29" customWidth="1"/>
    <col min="2819" max="2819" width="48.28515625" style="29" customWidth="1"/>
    <col min="2820" max="2820" width="14.42578125" style="29" customWidth="1"/>
    <col min="2821" max="2821" width="10.5703125" style="29" customWidth="1"/>
    <col min="2822" max="2822" width="54" style="29" customWidth="1"/>
    <col min="2823" max="2823" width="14.7109375" style="29" customWidth="1"/>
    <col min="2824" max="2824" width="26.42578125" style="29" customWidth="1"/>
    <col min="2825" max="3072" width="9" style="29"/>
    <col min="3073" max="3073" width="4.5703125" style="29" customWidth="1"/>
    <col min="3074" max="3074" width="34.5703125" style="29" customWidth="1"/>
    <col min="3075" max="3075" width="48.28515625" style="29" customWidth="1"/>
    <col min="3076" max="3076" width="14.42578125" style="29" customWidth="1"/>
    <col min="3077" max="3077" width="10.5703125" style="29" customWidth="1"/>
    <col min="3078" max="3078" width="54" style="29" customWidth="1"/>
    <col min="3079" max="3079" width="14.7109375" style="29" customWidth="1"/>
    <col min="3080" max="3080" width="26.42578125" style="29" customWidth="1"/>
    <col min="3081" max="3328" width="9" style="29"/>
    <col min="3329" max="3329" width="4.5703125" style="29" customWidth="1"/>
    <col min="3330" max="3330" width="34.5703125" style="29" customWidth="1"/>
    <col min="3331" max="3331" width="48.28515625" style="29" customWidth="1"/>
    <col min="3332" max="3332" width="14.42578125" style="29" customWidth="1"/>
    <col min="3333" max="3333" width="10.5703125" style="29" customWidth="1"/>
    <col min="3334" max="3334" width="54" style="29" customWidth="1"/>
    <col min="3335" max="3335" width="14.7109375" style="29" customWidth="1"/>
    <col min="3336" max="3336" width="26.42578125" style="29" customWidth="1"/>
    <col min="3337" max="3584" width="9" style="29"/>
    <col min="3585" max="3585" width="4.5703125" style="29" customWidth="1"/>
    <col min="3586" max="3586" width="34.5703125" style="29" customWidth="1"/>
    <col min="3587" max="3587" width="48.28515625" style="29" customWidth="1"/>
    <col min="3588" max="3588" width="14.42578125" style="29" customWidth="1"/>
    <col min="3589" max="3589" width="10.5703125" style="29" customWidth="1"/>
    <col min="3590" max="3590" width="54" style="29" customWidth="1"/>
    <col min="3591" max="3591" width="14.7109375" style="29" customWidth="1"/>
    <col min="3592" max="3592" width="26.42578125" style="29" customWidth="1"/>
    <col min="3593" max="3840" width="9" style="29"/>
    <col min="3841" max="3841" width="4.5703125" style="29" customWidth="1"/>
    <col min="3842" max="3842" width="34.5703125" style="29" customWidth="1"/>
    <col min="3843" max="3843" width="48.28515625" style="29" customWidth="1"/>
    <col min="3844" max="3844" width="14.42578125" style="29" customWidth="1"/>
    <col min="3845" max="3845" width="10.5703125" style="29" customWidth="1"/>
    <col min="3846" max="3846" width="54" style="29" customWidth="1"/>
    <col min="3847" max="3847" width="14.7109375" style="29" customWidth="1"/>
    <col min="3848" max="3848" width="26.42578125" style="29" customWidth="1"/>
    <col min="3849" max="4096" width="9" style="29"/>
    <col min="4097" max="4097" width="4.5703125" style="29" customWidth="1"/>
    <col min="4098" max="4098" width="34.5703125" style="29" customWidth="1"/>
    <col min="4099" max="4099" width="48.28515625" style="29" customWidth="1"/>
    <col min="4100" max="4100" width="14.42578125" style="29" customWidth="1"/>
    <col min="4101" max="4101" width="10.5703125" style="29" customWidth="1"/>
    <col min="4102" max="4102" width="54" style="29" customWidth="1"/>
    <col min="4103" max="4103" width="14.7109375" style="29" customWidth="1"/>
    <col min="4104" max="4104" width="26.42578125" style="29" customWidth="1"/>
    <col min="4105" max="4352" width="9" style="29"/>
    <col min="4353" max="4353" width="4.5703125" style="29" customWidth="1"/>
    <col min="4354" max="4354" width="34.5703125" style="29" customWidth="1"/>
    <col min="4355" max="4355" width="48.28515625" style="29" customWidth="1"/>
    <col min="4356" max="4356" width="14.42578125" style="29" customWidth="1"/>
    <col min="4357" max="4357" width="10.5703125" style="29" customWidth="1"/>
    <col min="4358" max="4358" width="54" style="29" customWidth="1"/>
    <col min="4359" max="4359" width="14.7109375" style="29" customWidth="1"/>
    <col min="4360" max="4360" width="26.42578125" style="29" customWidth="1"/>
    <col min="4361" max="4608" width="9" style="29"/>
    <col min="4609" max="4609" width="4.5703125" style="29" customWidth="1"/>
    <col min="4610" max="4610" width="34.5703125" style="29" customWidth="1"/>
    <col min="4611" max="4611" width="48.28515625" style="29" customWidth="1"/>
    <col min="4612" max="4612" width="14.42578125" style="29" customWidth="1"/>
    <col min="4613" max="4613" width="10.5703125" style="29" customWidth="1"/>
    <col min="4614" max="4614" width="54" style="29" customWidth="1"/>
    <col min="4615" max="4615" width="14.7109375" style="29" customWidth="1"/>
    <col min="4616" max="4616" width="26.42578125" style="29" customWidth="1"/>
    <col min="4617" max="4864" width="9" style="29"/>
    <col min="4865" max="4865" width="4.5703125" style="29" customWidth="1"/>
    <col min="4866" max="4866" width="34.5703125" style="29" customWidth="1"/>
    <col min="4867" max="4867" width="48.28515625" style="29" customWidth="1"/>
    <col min="4868" max="4868" width="14.42578125" style="29" customWidth="1"/>
    <col min="4869" max="4869" width="10.5703125" style="29" customWidth="1"/>
    <col min="4870" max="4870" width="54" style="29" customWidth="1"/>
    <col min="4871" max="4871" width="14.7109375" style="29" customWidth="1"/>
    <col min="4872" max="4872" width="26.42578125" style="29" customWidth="1"/>
    <col min="4873" max="5120" width="9" style="29"/>
    <col min="5121" max="5121" width="4.5703125" style="29" customWidth="1"/>
    <col min="5122" max="5122" width="34.5703125" style="29" customWidth="1"/>
    <col min="5123" max="5123" width="48.28515625" style="29" customWidth="1"/>
    <col min="5124" max="5124" width="14.42578125" style="29" customWidth="1"/>
    <col min="5125" max="5125" width="10.5703125" style="29" customWidth="1"/>
    <col min="5126" max="5126" width="54" style="29" customWidth="1"/>
    <col min="5127" max="5127" width="14.7109375" style="29" customWidth="1"/>
    <col min="5128" max="5128" width="26.42578125" style="29" customWidth="1"/>
    <col min="5129" max="5376" width="9" style="29"/>
    <col min="5377" max="5377" width="4.5703125" style="29" customWidth="1"/>
    <col min="5378" max="5378" width="34.5703125" style="29" customWidth="1"/>
    <col min="5379" max="5379" width="48.28515625" style="29" customWidth="1"/>
    <col min="5380" max="5380" width="14.42578125" style="29" customWidth="1"/>
    <col min="5381" max="5381" width="10.5703125" style="29" customWidth="1"/>
    <col min="5382" max="5382" width="54" style="29" customWidth="1"/>
    <col min="5383" max="5383" width="14.7109375" style="29" customWidth="1"/>
    <col min="5384" max="5384" width="26.42578125" style="29" customWidth="1"/>
    <col min="5385" max="5632" width="9" style="29"/>
    <col min="5633" max="5633" width="4.5703125" style="29" customWidth="1"/>
    <col min="5634" max="5634" width="34.5703125" style="29" customWidth="1"/>
    <col min="5635" max="5635" width="48.28515625" style="29" customWidth="1"/>
    <col min="5636" max="5636" width="14.42578125" style="29" customWidth="1"/>
    <col min="5637" max="5637" width="10.5703125" style="29" customWidth="1"/>
    <col min="5638" max="5638" width="54" style="29" customWidth="1"/>
    <col min="5639" max="5639" width="14.7109375" style="29" customWidth="1"/>
    <col min="5640" max="5640" width="26.42578125" style="29" customWidth="1"/>
    <col min="5641" max="5888" width="9" style="29"/>
    <col min="5889" max="5889" width="4.5703125" style="29" customWidth="1"/>
    <col min="5890" max="5890" width="34.5703125" style="29" customWidth="1"/>
    <col min="5891" max="5891" width="48.28515625" style="29" customWidth="1"/>
    <col min="5892" max="5892" width="14.42578125" style="29" customWidth="1"/>
    <col min="5893" max="5893" width="10.5703125" style="29" customWidth="1"/>
    <col min="5894" max="5894" width="54" style="29" customWidth="1"/>
    <col min="5895" max="5895" width="14.7109375" style="29" customWidth="1"/>
    <col min="5896" max="5896" width="26.42578125" style="29" customWidth="1"/>
    <col min="5897" max="6144" width="9" style="29"/>
    <col min="6145" max="6145" width="4.5703125" style="29" customWidth="1"/>
    <col min="6146" max="6146" width="34.5703125" style="29" customWidth="1"/>
    <col min="6147" max="6147" width="48.28515625" style="29" customWidth="1"/>
    <col min="6148" max="6148" width="14.42578125" style="29" customWidth="1"/>
    <col min="6149" max="6149" width="10.5703125" style="29" customWidth="1"/>
    <col min="6150" max="6150" width="54" style="29" customWidth="1"/>
    <col min="6151" max="6151" width="14.7109375" style="29" customWidth="1"/>
    <col min="6152" max="6152" width="26.42578125" style="29" customWidth="1"/>
    <col min="6153" max="6400" width="9" style="29"/>
    <col min="6401" max="6401" width="4.5703125" style="29" customWidth="1"/>
    <col min="6402" max="6402" width="34.5703125" style="29" customWidth="1"/>
    <col min="6403" max="6403" width="48.28515625" style="29" customWidth="1"/>
    <col min="6404" max="6404" width="14.42578125" style="29" customWidth="1"/>
    <col min="6405" max="6405" width="10.5703125" style="29" customWidth="1"/>
    <col min="6406" max="6406" width="54" style="29" customWidth="1"/>
    <col min="6407" max="6407" width="14.7109375" style="29" customWidth="1"/>
    <col min="6408" max="6408" width="26.42578125" style="29" customWidth="1"/>
    <col min="6409" max="6656" width="9" style="29"/>
    <col min="6657" max="6657" width="4.5703125" style="29" customWidth="1"/>
    <col min="6658" max="6658" width="34.5703125" style="29" customWidth="1"/>
    <col min="6659" max="6659" width="48.28515625" style="29" customWidth="1"/>
    <col min="6660" max="6660" width="14.42578125" style="29" customWidth="1"/>
    <col min="6661" max="6661" width="10.5703125" style="29" customWidth="1"/>
    <col min="6662" max="6662" width="54" style="29" customWidth="1"/>
    <col min="6663" max="6663" width="14.7109375" style="29" customWidth="1"/>
    <col min="6664" max="6664" width="26.42578125" style="29" customWidth="1"/>
    <col min="6665" max="6912" width="9" style="29"/>
    <col min="6913" max="6913" width="4.5703125" style="29" customWidth="1"/>
    <col min="6914" max="6914" width="34.5703125" style="29" customWidth="1"/>
    <col min="6915" max="6915" width="48.28515625" style="29" customWidth="1"/>
    <col min="6916" max="6916" width="14.42578125" style="29" customWidth="1"/>
    <col min="6917" max="6917" width="10.5703125" style="29" customWidth="1"/>
    <col min="6918" max="6918" width="54" style="29" customWidth="1"/>
    <col min="6919" max="6919" width="14.7109375" style="29" customWidth="1"/>
    <col min="6920" max="6920" width="26.42578125" style="29" customWidth="1"/>
    <col min="6921" max="7168" width="9" style="29"/>
    <col min="7169" max="7169" width="4.5703125" style="29" customWidth="1"/>
    <col min="7170" max="7170" width="34.5703125" style="29" customWidth="1"/>
    <col min="7171" max="7171" width="48.28515625" style="29" customWidth="1"/>
    <col min="7172" max="7172" width="14.42578125" style="29" customWidth="1"/>
    <col min="7173" max="7173" width="10.5703125" style="29" customWidth="1"/>
    <col min="7174" max="7174" width="54" style="29" customWidth="1"/>
    <col min="7175" max="7175" width="14.7109375" style="29" customWidth="1"/>
    <col min="7176" max="7176" width="26.42578125" style="29" customWidth="1"/>
    <col min="7177" max="7424" width="9" style="29"/>
    <col min="7425" max="7425" width="4.5703125" style="29" customWidth="1"/>
    <col min="7426" max="7426" width="34.5703125" style="29" customWidth="1"/>
    <col min="7427" max="7427" width="48.28515625" style="29" customWidth="1"/>
    <col min="7428" max="7428" width="14.42578125" style="29" customWidth="1"/>
    <col min="7429" max="7429" width="10.5703125" style="29" customWidth="1"/>
    <col min="7430" max="7430" width="54" style="29" customWidth="1"/>
    <col min="7431" max="7431" width="14.7109375" style="29" customWidth="1"/>
    <col min="7432" max="7432" width="26.42578125" style="29" customWidth="1"/>
    <col min="7433" max="7680" width="9" style="29"/>
    <col min="7681" max="7681" width="4.5703125" style="29" customWidth="1"/>
    <col min="7682" max="7682" width="34.5703125" style="29" customWidth="1"/>
    <col min="7683" max="7683" width="48.28515625" style="29" customWidth="1"/>
    <col min="7684" max="7684" width="14.42578125" style="29" customWidth="1"/>
    <col min="7685" max="7685" width="10.5703125" style="29" customWidth="1"/>
    <col min="7686" max="7686" width="54" style="29" customWidth="1"/>
    <col min="7687" max="7687" width="14.7109375" style="29" customWidth="1"/>
    <col min="7688" max="7688" width="26.42578125" style="29" customWidth="1"/>
    <col min="7689" max="7936" width="9" style="29"/>
    <col min="7937" max="7937" width="4.5703125" style="29" customWidth="1"/>
    <col min="7938" max="7938" width="34.5703125" style="29" customWidth="1"/>
    <col min="7939" max="7939" width="48.28515625" style="29" customWidth="1"/>
    <col min="7940" max="7940" width="14.42578125" style="29" customWidth="1"/>
    <col min="7941" max="7941" width="10.5703125" style="29" customWidth="1"/>
    <col min="7942" max="7942" width="54" style="29" customWidth="1"/>
    <col min="7943" max="7943" width="14.7109375" style="29" customWidth="1"/>
    <col min="7944" max="7944" width="26.42578125" style="29" customWidth="1"/>
    <col min="7945" max="8192" width="9" style="29"/>
    <col min="8193" max="8193" width="4.5703125" style="29" customWidth="1"/>
    <col min="8194" max="8194" width="34.5703125" style="29" customWidth="1"/>
    <col min="8195" max="8195" width="48.28515625" style="29" customWidth="1"/>
    <col min="8196" max="8196" width="14.42578125" style="29" customWidth="1"/>
    <col min="8197" max="8197" width="10.5703125" style="29" customWidth="1"/>
    <col min="8198" max="8198" width="54" style="29" customWidth="1"/>
    <col min="8199" max="8199" width="14.7109375" style="29" customWidth="1"/>
    <col min="8200" max="8200" width="26.42578125" style="29" customWidth="1"/>
    <col min="8201" max="8448" width="9" style="29"/>
    <col min="8449" max="8449" width="4.5703125" style="29" customWidth="1"/>
    <col min="8450" max="8450" width="34.5703125" style="29" customWidth="1"/>
    <col min="8451" max="8451" width="48.28515625" style="29" customWidth="1"/>
    <col min="8452" max="8452" width="14.42578125" style="29" customWidth="1"/>
    <col min="8453" max="8453" width="10.5703125" style="29" customWidth="1"/>
    <col min="8454" max="8454" width="54" style="29" customWidth="1"/>
    <col min="8455" max="8455" width="14.7109375" style="29" customWidth="1"/>
    <col min="8456" max="8456" width="26.42578125" style="29" customWidth="1"/>
    <col min="8457" max="8704" width="9" style="29"/>
    <col min="8705" max="8705" width="4.5703125" style="29" customWidth="1"/>
    <col min="8706" max="8706" width="34.5703125" style="29" customWidth="1"/>
    <col min="8707" max="8707" width="48.28515625" style="29" customWidth="1"/>
    <col min="8708" max="8708" width="14.42578125" style="29" customWidth="1"/>
    <col min="8709" max="8709" width="10.5703125" style="29" customWidth="1"/>
    <col min="8710" max="8710" width="54" style="29" customWidth="1"/>
    <col min="8711" max="8711" width="14.7109375" style="29" customWidth="1"/>
    <col min="8712" max="8712" width="26.42578125" style="29" customWidth="1"/>
    <col min="8713" max="8960" width="9" style="29"/>
    <col min="8961" max="8961" width="4.5703125" style="29" customWidth="1"/>
    <col min="8962" max="8962" width="34.5703125" style="29" customWidth="1"/>
    <col min="8963" max="8963" width="48.28515625" style="29" customWidth="1"/>
    <col min="8964" max="8964" width="14.42578125" style="29" customWidth="1"/>
    <col min="8965" max="8965" width="10.5703125" style="29" customWidth="1"/>
    <col min="8966" max="8966" width="54" style="29" customWidth="1"/>
    <col min="8967" max="8967" width="14.7109375" style="29" customWidth="1"/>
    <col min="8968" max="8968" width="26.42578125" style="29" customWidth="1"/>
    <col min="8969" max="9216" width="9" style="29"/>
    <col min="9217" max="9217" width="4.5703125" style="29" customWidth="1"/>
    <col min="9218" max="9218" width="34.5703125" style="29" customWidth="1"/>
    <col min="9219" max="9219" width="48.28515625" style="29" customWidth="1"/>
    <col min="9220" max="9220" width="14.42578125" style="29" customWidth="1"/>
    <col min="9221" max="9221" width="10.5703125" style="29" customWidth="1"/>
    <col min="9222" max="9222" width="54" style="29" customWidth="1"/>
    <col min="9223" max="9223" width="14.7109375" style="29" customWidth="1"/>
    <col min="9224" max="9224" width="26.42578125" style="29" customWidth="1"/>
    <col min="9225" max="9472" width="9" style="29"/>
    <col min="9473" max="9473" width="4.5703125" style="29" customWidth="1"/>
    <col min="9474" max="9474" width="34.5703125" style="29" customWidth="1"/>
    <col min="9475" max="9475" width="48.28515625" style="29" customWidth="1"/>
    <col min="9476" max="9476" width="14.42578125" style="29" customWidth="1"/>
    <col min="9477" max="9477" width="10.5703125" style="29" customWidth="1"/>
    <col min="9478" max="9478" width="54" style="29" customWidth="1"/>
    <col min="9479" max="9479" width="14.7109375" style="29" customWidth="1"/>
    <col min="9480" max="9480" width="26.42578125" style="29" customWidth="1"/>
    <col min="9481" max="9728" width="9" style="29"/>
    <col min="9729" max="9729" width="4.5703125" style="29" customWidth="1"/>
    <col min="9730" max="9730" width="34.5703125" style="29" customWidth="1"/>
    <col min="9731" max="9731" width="48.28515625" style="29" customWidth="1"/>
    <col min="9732" max="9732" width="14.42578125" style="29" customWidth="1"/>
    <col min="9733" max="9733" width="10.5703125" style="29" customWidth="1"/>
    <col min="9734" max="9734" width="54" style="29" customWidth="1"/>
    <col min="9735" max="9735" width="14.7109375" style="29" customWidth="1"/>
    <col min="9736" max="9736" width="26.42578125" style="29" customWidth="1"/>
    <col min="9737" max="9984" width="9" style="29"/>
    <col min="9985" max="9985" width="4.5703125" style="29" customWidth="1"/>
    <col min="9986" max="9986" width="34.5703125" style="29" customWidth="1"/>
    <col min="9987" max="9987" width="48.28515625" style="29" customWidth="1"/>
    <col min="9988" max="9988" width="14.42578125" style="29" customWidth="1"/>
    <col min="9989" max="9989" width="10.5703125" style="29" customWidth="1"/>
    <col min="9990" max="9990" width="54" style="29" customWidth="1"/>
    <col min="9991" max="9991" width="14.7109375" style="29" customWidth="1"/>
    <col min="9992" max="9992" width="26.42578125" style="29" customWidth="1"/>
    <col min="9993" max="10240" width="9" style="29"/>
    <col min="10241" max="10241" width="4.5703125" style="29" customWidth="1"/>
    <col min="10242" max="10242" width="34.5703125" style="29" customWidth="1"/>
    <col min="10243" max="10243" width="48.28515625" style="29" customWidth="1"/>
    <col min="10244" max="10244" width="14.42578125" style="29" customWidth="1"/>
    <col min="10245" max="10245" width="10.5703125" style="29" customWidth="1"/>
    <col min="10246" max="10246" width="54" style="29" customWidth="1"/>
    <col min="10247" max="10247" width="14.7109375" style="29" customWidth="1"/>
    <col min="10248" max="10248" width="26.42578125" style="29" customWidth="1"/>
    <col min="10249" max="10496" width="9" style="29"/>
    <col min="10497" max="10497" width="4.5703125" style="29" customWidth="1"/>
    <col min="10498" max="10498" width="34.5703125" style="29" customWidth="1"/>
    <col min="10499" max="10499" width="48.28515625" style="29" customWidth="1"/>
    <col min="10500" max="10500" width="14.42578125" style="29" customWidth="1"/>
    <col min="10501" max="10501" width="10.5703125" style="29" customWidth="1"/>
    <col min="10502" max="10502" width="54" style="29" customWidth="1"/>
    <col min="10503" max="10503" width="14.7109375" style="29" customWidth="1"/>
    <col min="10504" max="10504" width="26.42578125" style="29" customWidth="1"/>
    <col min="10505" max="10752" width="9" style="29"/>
    <col min="10753" max="10753" width="4.5703125" style="29" customWidth="1"/>
    <col min="10754" max="10754" width="34.5703125" style="29" customWidth="1"/>
    <col min="10755" max="10755" width="48.28515625" style="29" customWidth="1"/>
    <col min="10756" max="10756" width="14.42578125" style="29" customWidth="1"/>
    <col min="10757" max="10757" width="10.5703125" style="29" customWidth="1"/>
    <col min="10758" max="10758" width="54" style="29" customWidth="1"/>
    <col min="10759" max="10759" width="14.7109375" style="29" customWidth="1"/>
    <col min="10760" max="10760" width="26.42578125" style="29" customWidth="1"/>
    <col min="10761" max="11008" width="9" style="29"/>
    <col min="11009" max="11009" width="4.5703125" style="29" customWidth="1"/>
    <col min="11010" max="11010" width="34.5703125" style="29" customWidth="1"/>
    <col min="11011" max="11011" width="48.28515625" style="29" customWidth="1"/>
    <col min="11012" max="11012" width="14.42578125" style="29" customWidth="1"/>
    <col min="11013" max="11013" width="10.5703125" style="29" customWidth="1"/>
    <col min="11014" max="11014" width="54" style="29" customWidth="1"/>
    <col min="11015" max="11015" width="14.7109375" style="29" customWidth="1"/>
    <col min="11016" max="11016" width="26.42578125" style="29" customWidth="1"/>
    <col min="11017" max="11264" width="9" style="29"/>
    <col min="11265" max="11265" width="4.5703125" style="29" customWidth="1"/>
    <col min="11266" max="11266" width="34.5703125" style="29" customWidth="1"/>
    <col min="11267" max="11267" width="48.28515625" style="29" customWidth="1"/>
    <col min="11268" max="11268" width="14.42578125" style="29" customWidth="1"/>
    <col min="11269" max="11269" width="10.5703125" style="29" customWidth="1"/>
    <col min="11270" max="11270" width="54" style="29" customWidth="1"/>
    <col min="11271" max="11271" width="14.7109375" style="29" customWidth="1"/>
    <col min="11272" max="11272" width="26.42578125" style="29" customWidth="1"/>
    <col min="11273" max="11520" width="9" style="29"/>
    <col min="11521" max="11521" width="4.5703125" style="29" customWidth="1"/>
    <col min="11522" max="11522" width="34.5703125" style="29" customWidth="1"/>
    <col min="11523" max="11523" width="48.28515625" style="29" customWidth="1"/>
    <col min="11524" max="11524" width="14.42578125" style="29" customWidth="1"/>
    <col min="11525" max="11525" width="10.5703125" style="29" customWidth="1"/>
    <col min="11526" max="11526" width="54" style="29" customWidth="1"/>
    <col min="11527" max="11527" width="14.7109375" style="29" customWidth="1"/>
    <col min="11528" max="11528" width="26.42578125" style="29" customWidth="1"/>
    <col min="11529" max="11776" width="9" style="29"/>
    <col min="11777" max="11777" width="4.5703125" style="29" customWidth="1"/>
    <col min="11778" max="11778" width="34.5703125" style="29" customWidth="1"/>
    <col min="11779" max="11779" width="48.28515625" style="29" customWidth="1"/>
    <col min="11780" max="11780" width="14.42578125" style="29" customWidth="1"/>
    <col min="11781" max="11781" width="10.5703125" style="29" customWidth="1"/>
    <col min="11782" max="11782" width="54" style="29" customWidth="1"/>
    <col min="11783" max="11783" width="14.7109375" style="29" customWidth="1"/>
    <col min="11784" max="11784" width="26.42578125" style="29" customWidth="1"/>
    <col min="11785" max="12032" width="9" style="29"/>
    <col min="12033" max="12033" width="4.5703125" style="29" customWidth="1"/>
    <col min="12034" max="12034" width="34.5703125" style="29" customWidth="1"/>
    <col min="12035" max="12035" width="48.28515625" style="29" customWidth="1"/>
    <col min="12036" max="12036" width="14.42578125" style="29" customWidth="1"/>
    <col min="12037" max="12037" width="10.5703125" style="29" customWidth="1"/>
    <col min="12038" max="12038" width="54" style="29" customWidth="1"/>
    <col min="12039" max="12039" width="14.7109375" style="29" customWidth="1"/>
    <col min="12040" max="12040" width="26.42578125" style="29" customWidth="1"/>
    <col min="12041" max="12288" width="9" style="29"/>
    <col min="12289" max="12289" width="4.5703125" style="29" customWidth="1"/>
    <col min="12290" max="12290" width="34.5703125" style="29" customWidth="1"/>
    <col min="12291" max="12291" width="48.28515625" style="29" customWidth="1"/>
    <col min="12292" max="12292" width="14.42578125" style="29" customWidth="1"/>
    <col min="12293" max="12293" width="10.5703125" style="29" customWidth="1"/>
    <col min="12294" max="12294" width="54" style="29" customWidth="1"/>
    <col min="12295" max="12295" width="14.7109375" style="29" customWidth="1"/>
    <col min="12296" max="12296" width="26.42578125" style="29" customWidth="1"/>
    <col min="12297" max="12544" width="9" style="29"/>
    <col min="12545" max="12545" width="4.5703125" style="29" customWidth="1"/>
    <col min="12546" max="12546" width="34.5703125" style="29" customWidth="1"/>
    <col min="12547" max="12547" width="48.28515625" style="29" customWidth="1"/>
    <col min="12548" max="12548" width="14.42578125" style="29" customWidth="1"/>
    <col min="12549" max="12549" width="10.5703125" style="29" customWidth="1"/>
    <col min="12550" max="12550" width="54" style="29" customWidth="1"/>
    <col min="12551" max="12551" width="14.7109375" style="29" customWidth="1"/>
    <col min="12552" max="12552" width="26.42578125" style="29" customWidth="1"/>
    <col min="12553" max="12800" width="9" style="29"/>
    <col min="12801" max="12801" width="4.5703125" style="29" customWidth="1"/>
    <col min="12802" max="12802" width="34.5703125" style="29" customWidth="1"/>
    <col min="12803" max="12803" width="48.28515625" style="29" customWidth="1"/>
    <col min="12804" max="12804" width="14.42578125" style="29" customWidth="1"/>
    <col min="12805" max="12805" width="10.5703125" style="29" customWidth="1"/>
    <col min="12806" max="12806" width="54" style="29" customWidth="1"/>
    <col min="12807" max="12807" width="14.7109375" style="29" customWidth="1"/>
    <col min="12808" max="12808" width="26.42578125" style="29" customWidth="1"/>
    <col min="12809" max="13056" width="9" style="29"/>
    <col min="13057" max="13057" width="4.5703125" style="29" customWidth="1"/>
    <col min="13058" max="13058" width="34.5703125" style="29" customWidth="1"/>
    <col min="13059" max="13059" width="48.28515625" style="29" customWidth="1"/>
    <col min="13060" max="13060" width="14.42578125" style="29" customWidth="1"/>
    <col min="13061" max="13061" width="10.5703125" style="29" customWidth="1"/>
    <col min="13062" max="13062" width="54" style="29" customWidth="1"/>
    <col min="13063" max="13063" width="14.7109375" style="29" customWidth="1"/>
    <col min="13064" max="13064" width="26.42578125" style="29" customWidth="1"/>
    <col min="13065" max="13312" width="9" style="29"/>
    <col min="13313" max="13313" width="4.5703125" style="29" customWidth="1"/>
    <col min="13314" max="13314" width="34.5703125" style="29" customWidth="1"/>
    <col min="13315" max="13315" width="48.28515625" style="29" customWidth="1"/>
    <col min="13316" max="13316" width="14.42578125" style="29" customWidth="1"/>
    <col min="13317" max="13317" width="10.5703125" style="29" customWidth="1"/>
    <col min="13318" max="13318" width="54" style="29" customWidth="1"/>
    <col min="13319" max="13319" width="14.7109375" style="29" customWidth="1"/>
    <col min="13320" max="13320" width="26.42578125" style="29" customWidth="1"/>
    <col min="13321" max="13568" width="9" style="29"/>
    <col min="13569" max="13569" width="4.5703125" style="29" customWidth="1"/>
    <col min="13570" max="13570" width="34.5703125" style="29" customWidth="1"/>
    <col min="13571" max="13571" width="48.28515625" style="29" customWidth="1"/>
    <col min="13572" max="13572" width="14.42578125" style="29" customWidth="1"/>
    <col min="13573" max="13573" width="10.5703125" style="29" customWidth="1"/>
    <col min="13574" max="13574" width="54" style="29" customWidth="1"/>
    <col min="13575" max="13575" width="14.7109375" style="29" customWidth="1"/>
    <col min="13576" max="13576" width="26.42578125" style="29" customWidth="1"/>
    <col min="13577" max="13824" width="9" style="29"/>
    <col min="13825" max="13825" width="4.5703125" style="29" customWidth="1"/>
    <col min="13826" max="13826" width="34.5703125" style="29" customWidth="1"/>
    <col min="13827" max="13827" width="48.28515625" style="29" customWidth="1"/>
    <col min="13828" max="13828" width="14.42578125" style="29" customWidth="1"/>
    <col min="13829" max="13829" width="10.5703125" style="29" customWidth="1"/>
    <col min="13830" max="13830" width="54" style="29" customWidth="1"/>
    <col min="13831" max="13831" width="14.7109375" style="29" customWidth="1"/>
    <col min="13832" max="13832" width="26.42578125" style="29" customWidth="1"/>
    <col min="13833" max="14080" width="9" style="29"/>
    <col min="14081" max="14081" width="4.5703125" style="29" customWidth="1"/>
    <col min="14082" max="14082" width="34.5703125" style="29" customWidth="1"/>
    <col min="14083" max="14083" width="48.28515625" style="29" customWidth="1"/>
    <col min="14084" max="14084" width="14.42578125" style="29" customWidth="1"/>
    <col min="14085" max="14085" width="10.5703125" style="29" customWidth="1"/>
    <col min="14086" max="14086" width="54" style="29" customWidth="1"/>
    <col min="14087" max="14087" width="14.7109375" style="29" customWidth="1"/>
    <col min="14088" max="14088" width="26.42578125" style="29" customWidth="1"/>
    <col min="14089" max="14336" width="9" style="29"/>
    <col min="14337" max="14337" width="4.5703125" style="29" customWidth="1"/>
    <col min="14338" max="14338" width="34.5703125" style="29" customWidth="1"/>
    <col min="14339" max="14339" width="48.28515625" style="29" customWidth="1"/>
    <col min="14340" max="14340" width="14.42578125" style="29" customWidth="1"/>
    <col min="14341" max="14341" width="10.5703125" style="29" customWidth="1"/>
    <col min="14342" max="14342" width="54" style="29" customWidth="1"/>
    <col min="14343" max="14343" width="14.7109375" style="29" customWidth="1"/>
    <col min="14344" max="14344" width="26.42578125" style="29" customWidth="1"/>
    <col min="14345" max="14592" width="9" style="29"/>
    <col min="14593" max="14593" width="4.5703125" style="29" customWidth="1"/>
    <col min="14594" max="14594" width="34.5703125" style="29" customWidth="1"/>
    <col min="14595" max="14595" width="48.28515625" style="29" customWidth="1"/>
    <col min="14596" max="14596" width="14.42578125" style="29" customWidth="1"/>
    <col min="14597" max="14597" width="10.5703125" style="29" customWidth="1"/>
    <col min="14598" max="14598" width="54" style="29" customWidth="1"/>
    <col min="14599" max="14599" width="14.7109375" style="29" customWidth="1"/>
    <col min="14600" max="14600" width="26.42578125" style="29" customWidth="1"/>
    <col min="14601" max="14848" width="9" style="29"/>
    <col min="14849" max="14849" width="4.5703125" style="29" customWidth="1"/>
    <col min="14850" max="14850" width="34.5703125" style="29" customWidth="1"/>
    <col min="14851" max="14851" width="48.28515625" style="29" customWidth="1"/>
    <col min="14852" max="14852" width="14.42578125" style="29" customWidth="1"/>
    <col min="14853" max="14853" width="10.5703125" style="29" customWidth="1"/>
    <col min="14854" max="14854" width="54" style="29" customWidth="1"/>
    <col min="14855" max="14855" width="14.7109375" style="29" customWidth="1"/>
    <col min="14856" max="14856" width="26.42578125" style="29" customWidth="1"/>
    <col min="14857" max="15104" width="9" style="29"/>
    <col min="15105" max="15105" width="4.5703125" style="29" customWidth="1"/>
    <col min="15106" max="15106" width="34.5703125" style="29" customWidth="1"/>
    <col min="15107" max="15107" width="48.28515625" style="29" customWidth="1"/>
    <col min="15108" max="15108" width="14.42578125" style="29" customWidth="1"/>
    <col min="15109" max="15109" width="10.5703125" style="29" customWidth="1"/>
    <col min="15110" max="15110" width="54" style="29" customWidth="1"/>
    <col min="15111" max="15111" width="14.7109375" style="29" customWidth="1"/>
    <col min="15112" max="15112" width="26.42578125" style="29" customWidth="1"/>
    <col min="15113" max="15360" width="9" style="29"/>
    <col min="15361" max="15361" width="4.5703125" style="29" customWidth="1"/>
    <col min="15362" max="15362" width="34.5703125" style="29" customWidth="1"/>
    <col min="15363" max="15363" width="48.28515625" style="29" customWidth="1"/>
    <col min="15364" max="15364" width="14.42578125" style="29" customWidth="1"/>
    <col min="15365" max="15365" width="10.5703125" style="29" customWidth="1"/>
    <col min="15366" max="15366" width="54" style="29" customWidth="1"/>
    <col min="15367" max="15367" width="14.7109375" style="29" customWidth="1"/>
    <col min="15368" max="15368" width="26.42578125" style="29" customWidth="1"/>
    <col min="15369" max="15616" width="9" style="29"/>
    <col min="15617" max="15617" width="4.5703125" style="29" customWidth="1"/>
    <col min="15618" max="15618" width="34.5703125" style="29" customWidth="1"/>
    <col min="15619" max="15619" width="48.28515625" style="29" customWidth="1"/>
    <col min="15620" max="15620" width="14.42578125" style="29" customWidth="1"/>
    <col min="15621" max="15621" width="10.5703125" style="29" customWidth="1"/>
    <col min="15622" max="15622" width="54" style="29" customWidth="1"/>
    <col min="15623" max="15623" width="14.7109375" style="29" customWidth="1"/>
    <col min="15624" max="15624" width="26.42578125" style="29" customWidth="1"/>
    <col min="15625" max="15872" width="9" style="29"/>
    <col min="15873" max="15873" width="4.5703125" style="29" customWidth="1"/>
    <col min="15874" max="15874" width="34.5703125" style="29" customWidth="1"/>
    <col min="15875" max="15875" width="48.28515625" style="29" customWidth="1"/>
    <col min="15876" max="15876" width="14.42578125" style="29" customWidth="1"/>
    <col min="15877" max="15877" width="10.5703125" style="29" customWidth="1"/>
    <col min="15878" max="15878" width="54" style="29" customWidth="1"/>
    <col min="15879" max="15879" width="14.7109375" style="29" customWidth="1"/>
    <col min="15880" max="15880" width="26.42578125" style="29" customWidth="1"/>
    <col min="15881" max="16128" width="9" style="29"/>
    <col min="16129" max="16129" width="4.5703125" style="29" customWidth="1"/>
    <col min="16130" max="16130" width="34.5703125" style="29" customWidth="1"/>
    <col min="16131" max="16131" width="48.28515625" style="29" customWidth="1"/>
    <col min="16132" max="16132" width="14.42578125" style="29" customWidth="1"/>
    <col min="16133" max="16133" width="10.5703125" style="29" customWidth="1"/>
    <col min="16134" max="16134" width="54" style="29" customWidth="1"/>
    <col min="16135" max="16135" width="14.7109375" style="29" customWidth="1"/>
    <col min="16136" max="16136" width="26.42578125" style="29" customWidth="1"/>
    <col min="16137" max="16384" width="9" style="29"/>
  </cols>
  <sheetData>
    <row r="2" spans="2:8">
      <c r="B2" s="28" t="s">
        <v>91</v>
      </c>
    </row>
    <row r="3" spans="2:8">
      <c r="B3" s="30"/>
      <c r="C3" s="30"/>
      <c r="D3" s="452"/>
      <c r="E3" s="30"/>
      <c r="F3" s="30"/>
      <c r="G3" s="452"/>
      <c r="H3" s="30"/>
    </row>
    <row r="4" spans="2:8" ht="33.75" customHeight="1">
      <c r="B4" s="31" t="s">
        <v>64</v>
      </c>
      <c r="C4" s="32" t="s">
        <v>92</v>
      </c>
      <c r="D4" s="31" t="s">
        <v>93</v>
      </c>
      <c r="E4" s="31" t="s">
        <v>94</v>
      </c>
      <c r="F4" s="32" t="s">
        <v>95</v>
      </c>
      <c r="G4" s="31" t="s">
        <v>93</v>
      </c>
      <c r="H4" s="31" t="s">
        <v>94</v>
      </c>
    </row>
    <row r="5" spans="2:8">
      <c r="B5" s="33" t="s">
        <v>65</v>
      </c>
      <c r="C5" s="29" t="s">
        <v>96</v>
      </c>
      <c r="D5" s="316">
        <v>17767</v>
      </c>
      <c r="E5" s="33" t="s">
        <v>97</v>
      </c>
      <c r="F5" s="29" t="s">
        <v>98</v>
      </c>
      <c r="G5" s="317">
        <v>16500</v>
      </c>
      <c r="H5" s="33" t="s">
        <v>97</v>
      </c>
    </row>
    <row r="6" spans="2:8">
      <c r="B6" s="33"/>
      <c r="C6" s="29" t="s">
        <v>99</v>
      </c>
      <c r="D6" s="453"/>
      <c r="E6" s="33"/>
      <c r="F6" s="29" t="s">
        <v>100</v>
      </c>
      <c r="G6" s="317">
        <v>863</v>
      </c>
      <c r="H6" s="33" t="s">
        <v>97</v>
      </c>
    </row>
    <row r="7" spans="2:8">
      <c r="B7" s="33"/>
      <c r="D7" s="454"/>
      <c r="E7" s="33"/>
      <c r="F7" s="29" t="s">
        <v>101</v>
      </c>
      <c r="G7" s="318">
        <v>201</v>
      </c>
      <c r="H7" s="33" t="s">
        <v>97</v>
      </c>
    </row>
    <row r="8" spans="2:8">
      <c r="B8" s="33"/>
      <c r="D8" s="454"/>
      <c r="E8" s="33"/>
      <c r="F8" s="33" t="s">
        <v>102</v>
      </c>
      <c r="G8" s="28">
        <v>203</v>
      </c>
      <c r="H8" s="33" t="s">
        <v>97</v>
      </c>
    </row>
    <row r="9" spans="2:8">
      <c r="B9" s="34"/>
      <c r="C9" s="30"/>
      <c r="D9" s="455"/>
      <c r="E9" s="35"/>
      <c r="F9" s="30"/>
      <c r="G9" s="34"/>
      <c r="H9" s="34"/>
    </row>
    <row r="10" spans="2:8">
      <c r="B10" s="33" t="s">
        <v>103</v>
      </c>
      <c r="C10" s="29" t="s">
        <v>104</v>
      </c>
      <c r="D10" s="316">
        <v>1514</v>
      </c>
      <c r="E10" s="33" t="s">
        <v>97</v>
      </c>
      <c r="F10" s="29" t="s">
        <v>105</v>
      </c>
      <c r="G10" s="318">
        <v>817</v>
      </c>
      <c r="H10" s="33" t="s">
        <v>97</v>
      </c>
    </row>
    <row r="11" spans="2:8">
      <c r="B11" s="33"/>
      <c r="D11" s="453"/>
      <c r="E11" s="33"/>
      <c r="F11" s="29" t="s">
        <v>106</v>
      </c>
      <c r="G11" s="318">
        <v>182</v>
      </c>
      <c r="H11" s="33" t="s">
        <v>97</v>
      </c>
    </row>
    <row r="12" spans="2:8">
      <c r="B12" s="33"/>
      <c r="D12" s="453"/>
      <c r="E12" s="33"/>
      <c r="F12" s="29" t="s">
        <v>362</v>
      </c>
      <c r="G12" s="318">
        <v>32</v>
      </c>
      <c r="H12" s="33" t="s">
        <v>97</v>
      </c>
    </row>
    <row r="13" spans="2:8">
      <c r="B13" s="33"/>
      <c r="D13" s="453"/>
      <c r="E13" s="33"/>
      <c r="F13" s="29" t="s">
        <v>363</v>
      </c>
      <c r="G13" s="318">
        <v>6</v>
      </c>
      <c r="H13" s="33" t="s">
        <v>97</v>
      </c>
    </row>
    <row r="14" spans="2:8">
      <c r="B14" s="33"/>
      <c r="D14" s="453"/>
      <c r="E14" s="33"/>
      <c r="F14" s="29" t="s">
        <v>364</v>
      </c>
      <c r="G14" s="318">
        <v>2</v>
      </c>
      <c r="H14" s="33" t="s">
        <v>97</v>
      </c>
    </row>
    <row r="15" spans="2:8" ht="56.25">
      <c r="B15" s="33"/>
      <c r="D15" s="453"/>
      <c r="E15" s="33"/>
      <c r="F15" s="467" t="s">
        <v>365</v>
      </c>
      <c r="G15" s="318">
        <v>118</v>
      </c>
      <c r="H15" s="33" t="s">
        <v>97</v>
      </c>
    </row>
    <row r="16" spans="2:8">
      <c r="B16" s="33"/>
      <c r="D16" s="453"/>
      <c r="E16" s="33"/>
      <c r="F16" s="29" t="s">
        <v>366</v>
      </c>
      <c r="G16" s="318">
        <v>78</v>
      </c>
      <c r="H16" s="33" t="s">
        <v>97</v>
      </c>
    </row>
    <row r="17" spans="2:10">
      <c r="B17" s="33"/>
      <c r="D17" s="453"/>
      <c r="E17" s="33"/>
      <c r="F17" s="29" t="s">
        <v>367</v>
      </c>
      <c r="G17" s="318">
        <v>132</v>
      </c>
      <c r="H17" s="33" t="s">
        <v>97</v>
      </c>
    </row>
    <row r="18" spans="2:10">
      <c r="B18" s="33"/>
      <c r="D18" s="453"/>
      <c r="E18" s="33"/>
      <c r="F18" s="29" t="s">
        <v>368</v>
      </c>
      <c r="G18" s="318">
        <v>137</v>
      </c>
      <c r="H18" s="33" t="s">
        <v>97</v>
      </c>
    </row>
    <row r="19" spans="2:10" ht="22.5" customHeight="1">
      <c r="B19" s="33"/>
      <c r="D19" s="453"/>
      <c r="E19" s="33"/>
      <c r="F19" s="29" t="s">
        <v>369</v>
      </c>
      <c r="G19" s="318">
        <v>10</v>
      </c>
      <c r="H19" s="33" t="s">
        <v>97</v>
      </c>
    </row>
    <row r="20" spans="2:10">
      <c r="B20" s="34"/>
      <c r="C20" s="30"/>
      <c r="D20" s="455"/>
      <c r="E20" s="35"/>
      <c r="F20" s="30"/>
      <c r="G20" s="34"/>
      <c r="H20" s="34"/>
    </row>
    <row r="21" spans="2:10">
      <c r="B21" s="33" t="s">
        <v>67</v>
      </c>
      <c r="C21" s="29" t="s">
        <v>107</v>
      </c>
      <c r="D21" s="316">
        <f>SUM(G21:G29)</f>
        <v>4285</v>
      </c>
      <c r="E21" s="36" t="s">
        <v>97</v>
      </c>
      <c r="F21" s="29" t="s">
        <v>108</v>
      </c>
      <c r="G21" s="476">
        <v>486</v>
      </c>
      <c r="H21" s="33" t="s">
        <v>97</v>
      </c>
    </row>
    <row r="22" spans="2:10">
      <c r="B22" s="33"/>
      <c r="C22" s="29" t="s">
        <v>109</v>
      </c>
      <c r="D22" s="33"/>
      <c r="E22" s="33"/>
      <c r="F22" s="33" t="s">
        <v>110</v>
      </c>
      <c r="G22" s="477">
        <v>35</v>
      </c>
      <c r="H22" s="33" t="s">
        <v>97</v>
      </c>
    </row>
    <row r="23" spans="2:10">
      <c r="B23" s="33"/>
      <c r="D23" s="453"/>
      <c r="E23" s="33"/>
      <c r="F23" s="33" t="s">
        <v>111</v>
      </c>
      <c r="G23" s="478">
        <v>44</v>
      </c>
      <c r="H23" s="33" t="s">
        <v>97</v>
      </c>
    </row>
    <row r="24" spans="2:10">
      <c r="B24" s="33"/>
      <c r="D24" s="453"/>
      <c r="E24" s="33"/>
      <c r="F24" s="33" t="s">
        <v>112</v>
      </c>
      <c r="G24" s="478">
        <v>10</v>
      </c>
      <c r="H24" s="33" t="s">
        <v>97</v>
      </c>
    </row>
    <row r="25" spans="2:10">
      <c r="B25" s="33"/>
      <c r="D25" s="453"/>
      <c r="E25" s="33"/>
      <c r="F25" s="33" t="s">
        <v>373</v>
      </c>
      <c r="G25" s="478">
        <v>10</v>
      </c>
      <c r="H25" s="33" t="s">
        <v>97</v>
      </c>
    </row>
    <row r="26" spans="2:10">
      <c r="B26" s="33"/>
      <c r="D26" s="453"/>
      <c r="E26" s="33"/>
      <c r="F26" s="33" t="s">
        <v>374</v>
      </c>
      <c r="G26" s="478">
        <v>47</v>
      </c>
      <c r="H26" s="33" t="s">
        <v>97</v>
      </c>
    </row>
    <row r="27" spans="2:10">
      <c r="B27" s="33"/>
      <c r="D27" s="453"/>
      <c r="E27" s="33"/>
      <c r="F27" s="33" t="s">
        <v>375</v>
      </c>
      <c r="G27" s="478">
        <v>3286</v>
      </c>
      <c r="H27" s="33" t="s">
        <v>97</v>
      </c>
    </row>
    <row r="28" spans="2:10">
      <c r="B28" s="33"/>
      <c r="D28" s="453"/>
      <c r="E28" s="33"/>
      <c r="F28" s="33" t="s">
        <v>376</v>
      </c>
      <c r="G28" s="478">
        <v>351</v>
      </c>
      <c r="H28" s="33" t="s">
        <v>97</v>
      </c>
    </row>
    <row r="29" spans="2:10">
      <c r="B29" s="34"/>
      <c r="C29" s="30"/>
      <c r="D29" s="456"/>
      <c r="E29" s="34"/>
      <c r="F29" s="34" t="s">
        <v>377</v>
      </c>
      <c r="G29" s="479">
        <v>16</v>
      </c>
      <c r="H29" s="33" t="s">
        <v>97</v>
      </c>
    </row>
    <row r="30" spans="2:10">
      <c r="B30" s="33" t="s">
        <v>68</v>
      </c>
      <c r="C30" s="29" t="s">
        <v>113</v>
      </c>
      <c r="D30" s="319">
        <v>4281</v>
      </c>
      <c r="E30" s="33" t="s">
        <v>97</v>
      </c>
      <c r="F30" s="37" t="s">
        <v>114</v>
      </c>
      <c r="G30" s="320">
        <v>2103</v>
      </c>
      <c r="H30" s="33" t="s">
        <v>97</v>
      </c>
    </row>
    <row r="31" spans="2:10">
      <c r="B31" s="33"/>
      <c r="C31" s="29" t="s">
        <v>115</v>
      </c>
      <c r="D31" s="453"/>
      <c r="E31" s="33" t="s">
        <v>116</v>
      </c>
      <c r="F31" s="37" t="s">
        <v>117</v>
      </c>
      <c r="G31" s="320">
        <v>145</v>
      </c>
      <c r="H31" s="33" t="s">
        <v>97</v>
      </c>
      <c r="J31" s="29">
        <f>4281-4521</f>
        <v>-240</v>
      </c>
    </row>
    <row r="32" spans="2:10">
      <c r="B32" s="33"/>
      <c r="C32" s="29" t="s">
        <v>118</v>
      </c>
      <c r="D32" s="453"/>
      <c r="E32" s="33"/>
      <c r="F32" s="29" t="s">
        <v>119</v>
      </c>
      <c r="G32" s="321">
        <v>1281</v>
      </c>
      <c r="H32" s="33" t="s">
        <v>97</v>
      </c>
      <c r="J32" s="468"/>
    </row>
    <row r="33" spans="2:8">
      <c r="B33" s="33"/>
      <c r="D33" s="453"/>
      <c r="E33" s="33"/>
      <c r="F33" s="29" t="s">
        <v>120</v>
      </c>
      <c r="G33" s="321">
        <v>27</v>
      </c>
      <c r="H33" s="33" t="s">
        <v>97</v>
      </c>
    </row>
    <row r="34" spans="2:8">
      <c r="B34" s="33"/>
      <c r="D34" s="453"/>
      <c r="E34" s="33"/>
      <c r="F34" s="29" t="s">
        <v>121</v>
      </c>
      <c r="G34" s="321">
        <v>26</v>
      </c>
      <c r="H34" s="33" t="s">
        <v>97</v>
      </c>
    </row>
    <row r="35" spans="2:8">
      <c r="B35" s="33"/>
      <c r="D35" s="453"/>
      <c r="E35" s="33"/>
      <c r="F35" s="29" t="s">
        <v>122</v>
      </c>
      <c r="G35" s="321">
        <v>57</v>
      </c>
      <c r="H35" s="33" t="s">
        <v>97</v>
      </c>
    </row>
    <row r="36" spans="2:8">
      <c r="B36" s="33"/>
      <c r="D36" s="453"/>
      <c r="E36" s="33"/>
      <c r="F36" s="29" t="s">
        <v>123</v>
      </c>
      <c r="G36" s="321">
        <v>7</v>
      </c>
      <c r="H36" s="33" t="s">
        <v>97</v>
      </c>
    </row>
    <row r="37" spans="2:8">
      <c r="B37" s="33"/>
      <c r="D37" s="453"/>
      <c r="E37" s="33"/>
      <c r="F37" s="29" t="s">
        <v>124</v>
      </c>
      <c r="G37" s="321">
        <v>248</v>
      </c>
      <c r="H37" s="33" t="s">
        <v>97</v>
      </c>
    </row>
    <row r="38" spans="2:8">
      <c r="B38" s="33"/>
      <c r="D38" s="453"/>
      <c r="E38" s="33"/>
      <c r="F38" s="29" t="s">
        <v>125</v>
      </c>
      <c r="G38" s="321">
        <v>253</v>
      </c>
      <c r="H38" s="33" t="s">
        <v>97</v>
      </c>
    </row>
    <row r="39" spans="2:8">
      <c r="B39" s="33"/>
      <c r="D39" s="453"/>
      <c r="E39" s="33"/>
      <c r="F39" s="29" t="s">
        <v>126</v>
      </c>
      <c r="G39" s="321">
        <v>29</v>
      </c>
      <c r="H39" s="33" t="s">
        <v>97</v>
      </c>
    </row>
    <row r="40" spans="2:8">
      <c r="B40" s="33"/>
      <c r="D40" s="453"/>
      <c r="E40" s="33"/>
      <c r="F40" s="29" t="s">
        <v>127</v>
      </c>
      <c r="G40" s="321">
        <v>67</v>
      </c>
      <c r="H40" s="33" t="s">
        <v>97</v>
      </c>
    </row>
    <row r="41" spans="2:8">
      <c r="B41" s="33"/>
      <c r="D41" s="453"/>
      <c r="E41" s="33"/>
      <c r="F41" s="29" t="s">
        <v>128</v>
      </c>
      <c r="G41" s="321">
        <v>38</v>
      </c>
      <c r="H41" s="33" t="s">
        <v>97</v>
      </c>
    </row>
    <row r="42" spans="2:8">
      <c r="B42" s="34"/>
      <c r="C42" s="30"/>
      <c r="D42" s="456"/>
      <c r="E42" s="34"/>
      <c r="F42" s="38"/>
      <c r="G42" s="456"/>
      <c r="H42" s="34"/>
    </row>
    <row r="43" spans="2:8">
      <c r="B43" s="33" t="s">
        <v>69</v>
      </c>
      <c r="C43" s="29" t="s">
        <v>129</v>
      </c>
      <c r="D43" s="316">
        <f>SUM(G43:G47)</f>
        <v>81251</v>
      </c>
      <c r="E43" s="33" t="s">
        <v>97</v>
      </c>
      <c r="F43" s="29" t="s">
        <v>130</v>
      </c>
      <c r="G43" s="316">
        <v>75538</v>
      </c>
      <c r="H43" s="33" t="s">
        <v>190</v>
      </c>
    </row>
    <row r="44" spans="2:8">
      <c r="B44" s="33"/>
      <c r="D44" s="453"/>
      <c r="E44" s="33"/>
      <c r="F44" s="29" t="s">
        <v>131</v>
      </c>
      <c r="G44" s="316">
        <v>4429</v>
      </c>
      <c r="H44" s="33" t="s">
        <v>378</v>
      </c>
    </row>
    <row r="45" spans="2:8">
      <c r="B45" s="33"/>
      <c r="D45" s="453"/>
      <c r="E45" s="33"/>
      <c r="F45" s="29" t="s">
        <v>132</v>
      </c>
      <c r="G45" s="316">
        <v>65</v>
      </c>
      <c r="H45" s="33" t="s">
        <v>378</v>
      </c>
    </row>
    <row r="46" spans="2:8">
      <c r="B46" s="33"/>
      <c r="D46" s="453"/>
      <c r="E46" s="33"/>
      <c r="F46" s="29" t="s">
        <v>133</v>
      </c>
      <c r="G46" s="316">
        <v>1216</v>
      </c>
      <c r="H46" s="33" t="s">
        <v>378</v>
      </c>
    </row>
    <row r="47" spans="2:8">
      <c r="B47" s="34"/>
      <c r="C47" s="30"/>
      <c r="D47" s="456"/>
      <c r="E47" s="34"/>
      <c r="F47" s="34" t="s">
        <v>379</v>
      </c>
      <c r="G47" s="480">
        <v>3</v>
      </c>
      <c r="H47" s="34" t="s">
        <v>378</v>
      </c>
    </row>
    <row r="48" spans="2:8">
      <c r="B48" s="36" t="s">
        <v>134</v>
      </c>
      <c r="C48" s="29" t="s">
        <v>135</v>
      </c>
      <c r="D48" s="316">
        <v>1497298</v>
      </c>
      <c r="E48" s="33" t="s">
        <v>97</v>
      </c>
      <c r="F48" s="33" t="s">
        <v>136</v>
      </c>
      <c r="G48" s="322">
        <v>16647</v>
      </c>
      <c r="H48" s="33" t="s">
        <v>97</v>
      </c>
    </row>
    <row r="49" spans="2:8">
      <c r="B49" s="33" t="s">
        <v>137</v>
      </c>
      <c r="D49" s="457"/>
      <c r="E49" s="33"/>
      <c r="F49" s="33" t="s">
        <v>138</v>
      </c>
      <c r="G49" s="322">
        <v>44259</v>
      </c>
      <c r="H49" s="33" t="s">
        <v>97</v>
      </c>
    </row>
    <row r="50" spans="2:8">
      <c r="B50" s="33"/>
      <c r="D50" s="457"/>
      <c r="E50" s="33"/>
      <c r="F50" s="33" t="s">
        <v>139</v>
      </c>
      <c r="G50" s="322">
        <v>18873</v>
      </c>
      <c r="H50" s="33" t="s">
        <v>97</v>
      </c>
    </row>
    <row r="51" spans="2:8">
      <c r="B51" s="33"/>
      <c r="D51" s="457"/>
      <c r="E51" s="33"/>
      <c r="F51" s="33" t="s">
        <v>140</v>
      </c>
      <c r="G51" s="322">
        <v>36221</v>
      </c>
      <c r="H51" s="33" t="s">
        <v>97</v>
      </c>
    </row>
    <row r="52" spans="2:8">
      <c r="B52" s="33"/>
      <c r="D52" s="457"/>
      <c r="E52" s="33"/>
      <c r="F52" s="33" t="s">
        <v>141</v>
      </c>
      <c r="G52" s="322">
        <v>22739</v>
      </c>
      <c r="H52" s="33" t="s">
        <v>97</v>
      </c>
    </row>
    <row r="53" spans="2:8">
      <c r="B53" s="33"/>
      <c r="D53" s="457"/>
      <c r="E53" s="33"/>
      <c r="F53" s="33" t="s">
        <v>142</v>
      </c>
      <c r="G53" s="322">
        <v>2710</v>
      </c>
      <c r="H53" s="33" t="s">
        <v>97</v>
      </c>
    </row>
    <row r="54" spans="2:8">
      <c r="B54" s="33"/>
      <c r="D54" s="457"/>
      <c r="E54" s="33"/>
      <c r="F54" s="33" t="s">
        <v>143</v>
      </c>
      <c r="G54" s="322">
        <v>74177</v>
      </c>
      <c r="H54" s="33" t="s">
        <v>97</v>
      </c>
    </row>
    <row r="55" spans="2:8">
      <c r="B55" s="33"/>
      <c r="D55" s="457"/>
      <c r="E55" s="33"/>
      <c r="F55" s="33" t="s">
        <v>144</v>
      </c>
      <c r="G55" s="322">
        <v>1196665</v>
      </c>
      <c r="H55" s="33" t="s">
        <v>97</v>
      </c>
    </row>
    <row r="56" spans="2:8">
      <c r="B56" s="33"/>
      <c r="D56" s="457"/>
      <c r="E56" s="33"/>
      <c r="F56" s="33" t="s">
        <v>145</v>
      </c>
      <c r="G56" s="322">
        <v>70470</v>
      </c>
      <c r="H56" s="33" t="s">
        <v>97</v>
      </c>
    </row>
    <row r="57" spans="2:8">
      <c r="B57" s="33"/>
      <c r="D57" s="457"/>
      <c r="E57" s="33"/>
      <c r="F57" s="33" t="s">
        <v>146</v>
      </c>
      <c r="G57" s="322">
        <v>12309</v>
      </c>
      <c r="H57" s="33" t="s">
        <v>97</v>
      </c>
    </row>
    <row r="58" spans="2:8">
      <c r="B58" s="33"/>
      <c r="D58" s="457"/>
      <c r="E58" s="33"/>
      <c r="F58" s="33" t="s">
        <v>147</v>
      </c>
      <c r="G58" s="322">
        <v>19</v>
      </c>
      <c r="H58" s="33" t="s">
        <v>97</v>
      </c>
    </row>
    <row r="59" spans="2:8">
      <c r="B59" s="33"/>
      <c r="D59" s="457"/>
      <c r="E59" s="33"/>
      <c r="F59" s="33" t="s">
        <v>148</v>
      </c>
      <c r="G59" s="322">
        <v>2018</v>
      </c>
      <c r="H59" s="33" t="s">
        <v>97</v>
      </c>
    </row>
    <row r="60" spans="2:8">
      <c r="B60" s="33"/>
      <c r="D60" s="457"/>
      <c r="E60" s="33"/>
      <c r="F60" s="33" t="s">
        <v>149</v>
      </c>
      <c r="G60" s="322">
        <v>191</v>
      </c>
      <c r="H60" s="33" t="s">
        <v>97</v>
      </c>
    </row>
    <row r="61" spans="2:8">
      <c r="B61" s="34"/>
      <c r="C61" s="30"/>
      <c r="D61" s="456"/>
      <c r="E61" s="34"/>
      <c r="F61" s="40"/>
      <c r="G61" s="462"/>
      <c r="H61" s="33" t="s">
        <v>97</v>
      </c>
    </row>
    <row r="62" spans="2:8">
      <c r="B62" s="33" t="s">
        <v>150</v>
      </c>
      <c r="C62" s="29" t="s">
        <v>151</v>
      </c>
      <c r="D62" s="316">
        <v>21590</v>
      </c>
      <c r="E62" s="33" t="s">
        <v>97</v>
      </c>
      <c r="F62" s="36" t="s">
        <v>152</v>
      </c>
      <c r="G62" s="322">
        <v>6409</v>
      </c>
      <c r="H62" s="36" t="s">
        <v>97</v>
      </c>
    </row>
    <row r="63" spans="2:8">
      <c r="B63" s="33"/>
      <c r="D63" s="453"/>
      <c r="E63" s="41"/>
      <c r="F63" s="33" t="s">
        <v>153</v>
      </c>
      <c r="G63" s="322">
        <v>5095</v>
      </c>
      <c r="H63" s="33" t="s">
        <v>97</v>
      </c>
    </row>
    <row r="64" spans="2:8">
      <c r="B64" s="33"/>
      <c r="D64" s="453"/>
      <c r="E64" s="33"/>
      <c r="F64" s="33" t="s">
        <v>154</v>
      </c>
      <c r="G64" s="322">
        <v>6210</v>
      </c>
      <c r="H64" s="33" t="s">
        <v>97</v>
      </c>
    </row>
    <row r="65" spans="2:8">
      <c r="B65" s="33"/>
      <c r="D65" s="453"/>
      <c r="E65" s="33"/>
      <c r="F65" s="33" t="s">
        <v>155</v>
      </c>
      <c r="G65" s="322">
        <v>3876</v>
      </c>
      <c r="H65" s="33" t="s">
        <v>97</v>
      </c>
    </row>
    <row r="66" spans="2:8">
      <c r="B66" s="34"/>
      <c r="C66" s="30"/>
      <c r="D66" s="456"/>
      <c r="E66" s="34"/>
      <c r="F66" s="34"/>
      <c r="G66" s="452"/>
      <c r="H66" s="34"/>
    </row>
    <row r="67" spans="2:8">
      <c r="B67" s="33" t="s">
        <v>156</v>
      </c>
      <c r="C67" s="29" t="s">
        <v>157</v>
      </c>
      <c r="D67" s="316">
        <v>10218</v>
      </c>
      <c r="E67" s="33" t="s">
        <v>97</v>
      </c>
      <c r="F67" s="33" t="s">
        <v>158</v>
      </c>
      <c r="G67" s="322">
        <v>4071</v>
      </c>
      <c r="H67" s="33" t="s">
        <v>97</v>
      </c>
    </row>
    <row r="68" spans="2:8">
      <c r="B68" s="33"/>
      <c r="D68" s="453"/>
      <c r="E68" s="33"/>
      <c r="F68" s="33" t="s">
        <v>159</v>
      </c>
      <c r="G68" s="322">
        <v>1287</v>
      </c>
      <c r="H68" s="33" t="s">
        <v>97</v>
      </c>
    </row>
    <row r="69" spans="2:8">
      <c r="B69" s="33"/>
      <c r="D69" s="453"/>
      <c r="E69" s="33"/>
      <c r="F69" s="33" t="s">
        <v>160</v>
      </c>
      <c r="G69" s="322">
        <v>1386</v>
      </c>
      <c r="H69" s="33" t="s">
        <v>97</v>
      </c>
    </row>
    <row r="70" spans="2:8">
      <c r="B70" s="33"/>
      <c r="D70" s="453"/>
      <c r="E70" s="33"/>
      <c r="F70" s="33" t="s">
        <v>161</v>
      </c>
      <c r="G70" s="322">
        <v>226</v>
      </c>
      <c r="H70" s="33" t="s">
        <v>97</v>
      </c>
    </row>
    <row r="71" spans="2:8">
      <c r="B71" s="33"/>
      <c r="D71" s="453"/>
      <c r="E71" s="33"/>
      <c r="F71" s="33" t="s">
        <v>162</v>
      </c>
      <c r="G71" s="322">
        <v>1329</v>
      </c>
      <c r="H71" s="33" t="s">
        <v>97</v>
      </c>
    </row>
    <row r="72" spans="2:8">
      <c r="B72" s="33"/>
      <c r="D72" s="453"/>
      <c r="E72" s="33"/>
      <c r="F72" s="33" t="s">
        <v>163</v>
      </c>
      <c r="G72" s="322">
        <v>34</v>
      </c>
      <c r="H72" s="33" t="s">
        <v>97</v>
      </c>
    </row>
    <row r="73" spans="2:8">
      <c r="B73" s="33"/>
      <c r="D73" s="453"/>
      <c r="E73" s="33"/>
      <c r="F73" s="33" t="s">
        <v>164</v>
      </c>
      <c r="G73" s="322">
        <v>7</v>
      </c>
      <c r="H73" s="33" t="s">
        <v>97</v>
      </c>
    </row>
    <row r="74" spans="2:8">
      <c r="B74" s="33"/>
      <c r="D74" s="453"/>
      <c r="E74" s="33"/>
      <c r="F74" s="33" t="s">
        <v>165</v>
      </c>
      <c r="G74" s="322">
        <v>789</v>
      </c>
      <c r="H74" s="33" t="s">
        <v>97</v>
      </c>
    </row>
    <row r="75" spans="2:8">
      <c r="B75" s="33"/>
      <c r="D75" s="453"/>
      <c r="E75" s="33"/>
      <c r="F75" s="33" t="s">
        <v>166</v>
      </c>
      <c r="G75" s="322">
        <v>150</v>
      </c>
      <c r="H75" s="33" t="s">
        <v>97</v>
      </c>
    </row>
    <row r="76" spans="2:8">
      <c r="B76" s="33"/>
      <c r="D76" s="453"/>
      <c r="E76" s="33"/>
      <c r="F76" s="33" t="s">
        <v>167</v>
      </c>
      <c r="G76" s="322">
        <v>4</v>
      </c>
      <c r="H76" s="33" t="s">
        <v>97</v>
      </c>
    </row>
    <row r="77" spans="2:8">
      <c r="B77" s="33"/>
      <c r="D77" s="453"/>
      <c r="E77" s="33"/>
      <c r="F77" s="33" t="s">
        <v>168</v>
      </c>
      <c r="G77" s="322">
        <v>19</v>
      </c>
      <c r="H77" s="33" t="s">
        <v>97</v>
      </c>
    </row>
    <row r="78" spans="2:8">
      <c r="B78" s="33"/>
      <c r="D78" s="453"/>
      <c r="E78" s="33"/>
      <c r="F78" s="33" t="s">
        <v>169</v>
      </c>
      <c r="G78" s="322">
        <v>916</v>
      </c>
      <c r="H78" s="33" t="s">
        <v>97</v>
      </c>
    </row>
    <row r="79" spans="2:8">
      <c r="B79" s="34"/>
      <c r="C79" s="30"/>
      <c r="D79" s="456"/>
      <c r="E79" s="34"/>
      <c r="F79" s="34"/>
      <c r="G79" s="463"/>
      <c r="H79" s="34"/>
    </row>
    <row r="80" spans="2:8">
      <c r="B80" s="33" t="s">
        <v>170</v>
      </c>
      <c r="C80" s="29" t="s">
        <v>171</v>
      </c>
      <c r="D80" s="316">
        <f>SUM(G80:G83)</f>
        <v>312200</v>
      </c>
      <c r="E80" s="41" t="s">
        <v>97</v>
      </c>
      <c r="F80" s="33" t="s">
        <v>172</v>
      </c>
      <c r="G80" s="322">
        <v>170000</v>
      </c>
      <c r="H80" s="36" t="s">
        <v>173</v>
      </c>
    </row>
    <row r="81" spans="2:13">
      <c r="B81" s="33"/>
      <c r="D81" s="39"/>
      <c r="E81" s="41"/>
      <c r="F81" s="33" t="s">
        <v>174</v>
      </c>
      <c r="G81" s="322">
        <v>140000</v>
      </c>
      <c r="H81" s="33" t="s">
        <v>173</v>
      </c>
    </row>
    <row r="82" spans="2:13">
      <c r="B82" s="33"/>
      <c r="D82" s="33"/>
      <c r="E82" s="41"/>
      <c r="F82" s="33" t="s">
        <v>175</v>
      </c>
      <c r="G82" s="322">
        <v>1500</v>
      </c>
      <c r="H82" s="33" t="s">
        <v>176</v>
      </c>
    </row>
    <row r="83" spans="2:13">
      <c r="B83" s="33"/>
      <c r="D83" s="33"/>
      <c r="E83" s="41"/>
      <c r="F83" s="33" t="s">
        <v>177</v>
      </c>
      <c r="G83" s="322">
        <v>700</v>
      </c>
      <c r="H83" s="33" t="s">
        <v>176</v>
      </c>
    </row>
    <row r="84" spans="2:13">
      <c r="B84" s="34"/>
      <c r="C84" s="30"/>
      <c r="D84" s="456"/>
      <c r="E84" s="38"/>
      <c r="F84" s="34"/>
      <c r="G84" s="452"/>
      <c r="H84" s="34"/>
    </row>
    <row r="85" spans="2:13">
      <c r="B85" s="42" t="s">
        <v>178</v>
      </c>
      <c r="C85" s="43" t="s">
        <v>179</v>
      </c>
      <c r="D85" s="316">
        <v>101091</v>
      </c>
      <c r="E85" s="44" t="s">
        <v>97</v>
      </c>
      <c r="F85" s="33" t="s">
        <v>180</v>
      </c>
      <c r="G85" s="323">
        <v>254</v>
      </c>
      <c r="H85" s="42" t="s">
        <v>97</v>
      </c>
      <c r="M85" s="29" t="s">
        <v>181</v>
      </c>
    </row>
    <row r="86" spans="2:13">
      <c r="B86" s="42" t="s">
        <v>182</v>
      </c>
      <c r="C86" s="45"/>
      <c r="D86" s="458"/>
      <c r="E86" s="44"/>
      <c r="F86" s="33" t="s">
        <v>183</v>
      </c>
      <c r="G86" s="323">
        <v>630</v>
      </c>
      <c r="H86" s="42" t="s">
        <v>97</v>
      </c>
    </row>
    <row r="87" spans="2:13">
      <c r="B87" s="42"/>
      <c r="C87" s="45"/>
      <c r="D87" s="453"/>
      <c r="E87" s="44"/>
      <c r="F87" s="33" t="s">
        <v>184</v>
      </c>
      <c r="G87" s="323">
        <v>2371</v>
      </c>
      <c r="H87" s="42" t="s">
        <v>97</v>
      </c>
    </row>
    <row r="88" spans="2:13">
      <c r="B88" s="42"/>
      <c r="C88" s="45"/>
      <c r="D88" s="453"/>
      <c r="E88" s="44"/>
      <c r="F88" s="33" t="s">
        <v>185</v>
      </c>
      <c r="G88" s="323">
        <v>1079</v>
      </c>
      <c r="H88" s="42" t="s">
        <v>97</v>
      </c>
    </row>
    <row r="89" spans="2:13">
      <c r="B89" s="42"/>
      <c r="C89" s="45"/>
      <c r="D89" s="453"/>
      <c r="E89" s="44"/>
      <c r="F89" s="33" t="s">
        <v>186</v>
      </c>
      <c r="G89" s="323">
        <v>812</v>
      </c>
      <c r="H89" s="42" t="s">
        <v>97</v>
      </c>
    </row>
    <row r="90" spans="2:13">
      <c r="B90" s="42"/>
      <c r="C90" s="45"/>
      <c r="D90" s="453"/>
      <c r="E90" s="44"/>
      <c r="F90" s="46" t="s">
        <v>187</v>
      </c>
      <c r="G90" s="323">
        <v>448</v>
      </c>
      <c r="H90" s="42" t="s">
        <v>97</v>
      </c>
    </row>
    <row r="91" spans="2:13">
      <c r="B91" s="33"/>
      <c r="D91" s="453"/>
      <c r="E91" s="47"/>
      <c r="F91" s="46" t="s">
        <v>371</v>
      </c>
      <c r="G91" s="323">
        <v>26</v>
      </c>
      <c r="H91" s="33" t="s">
        <v>190</v>
      </c>
    </row>
    <row r="92" spans="2:13">
      <c r="B92" s="42"/>
      <c r="C92" s="43"/>
      <c r="D92" s="453"/>
      <c r="E92" s="42"/>
      <c r="F92" s="29" t="s">
        <v>370</v>
      </c>
      <c r="G92" s="324">
        <v>2150</v>
      </c>
      <c r="H92" s="42" t="s">
        <v>97</v>
      </c>
    </row>
    <row r="93" spans="2:13">
      <c r="B93" s="33"/>
      <c r="D93" s="453"/>
      <c r="E93" s="47"/>
      <c r="F93" s="46" t="s">
        <v>372</v>
      </c>
      <c r="G93" s="323">
        <v>2900</v>
      </c>
      <c r="H93" s="33" t="s">
        <v>192</v>
      </c>
    </row>
    <row r="94" spans="2:13">
      <c r="B94" s="33"/>
      <c r="D94" s="453"/>
      <c r="E94" s="47"/>
      <c r="F94" s="46" t="s">
        <v>380</v>
      </c>
      <c r="G94" s="323">
        <v>65317</v>
      </c>
      <c r="H94" s="33" t="s">
        <v>97</v>
      </c>
    </row>
    <row r="95" spans="2:13">
      <c r="B95" s="33"/>
      <c r="D95" s="453"/>
      <c r="E95" s="47"/>
      <c r="F95" s="46" t="s">
        <v>381</v>
      </c>
      <c r="G95" s="323">
        <v>15174</v>
      </c>
      <c r="H95" s="33" t="s">
        <v>97</v>
      </c>
    </row>
    <row r="96" spans="2:13">
      <c r="B96" s="33"/>
      <c r="D96" s="453"/>
      <c r="E96" s="47"/>
      <c r="F96" s="48" t="s">
        <v>382</v>
      </c>
      <c r="G96" s="323">
        <v>9849</v>
      </c>
      <c r="H96" s="33" t="s">
        <v>97</v>
      </c>
    </row>
    <row r="97" spans="2:10">
      <c r="B97" s="33"/>
      <c r="D97" s="453"/>
      <c r="E97" s="47"/>
      <c r="F97" s="48" t="s">
        <v>383</v>
      </c>
      <c r="G97" s="323">
        <v>81</v>
      </c>
      <c r="H97" s="33" t="s">
        <v>97</v>
      </c>
    </row>
    <row r="98" spans="2:10">
      <c r="B98" s="34"/>
      <c r="C98" s="30"/>
      <c r="D98" s="456"/>
      <c r="E98" s="34"/>
      <c r="F98" s="49"/>
      <c r="G98" s="464"/>
      <c r="H98" s="34"/>
    </row>
    <row r="99" spans="2:10" s="493" customFormat="1">
      <c r="B99" s="33" t="s">
        <v>197</v>
      </c>
      <c r="C99" s="29" t="s">
        <v>198</v>
      </c>
      <c r="D99" s="526">
        <v>77</v>
      </c>
      <c r="E99" s="33" t="s">
        <v>199</v>
      </c>
      <c r="F99" s="33" t="s">
        <v>200</v>
      </c>
      <c r="G99" s="527">
        <v>61</v>
      </c>
      <c r="H99" s="33" t="s">
        <v>199</v>
      </c>
      <c r="J99" s="494"/>
    </row>
    <row r="100" spans="2:10">
      <c r="B100" s="42"/>
      <c r="C100" s="45"/>
      <c r="D100" s="453"/>
      <c r="E100" s="42"/>
      <c r="F100" s="29" t="s">
        <v>201</v>
      </c>
      <c r="G100" s="325">
        <v>16</v>
      </c>
      <c r="H100" s="42" t="s">
        <v>199</v>
      </c>
    </row>
    <row r="101" spans="2:10">
      <c r="B101" s="50"/>
      <c r="C101" s="51"/>
      <c r="D101" s="459"/>
      <c r="E101" s="50"/>
      <c r="F101" s="481"/>
      <c r="G101" s="465"/>
      <c r="H101" s="50"/>
    </row>
    <row r="102" spans="2:10">
      <c r="B102" s="33" t="s">
        <v>202</v>
      </c>
      <c r="C102" s="29" t="s">
        <v>203</v>
      </c>
      <c r="D102" s="316">
        <v>4758</v>
      </c>
      <c r="E102" s="33" t="s">
        <v>97</v>
      </c>
      <c r="F102" s="29" t="s">
        <v>388</v>
      </c>
      <c r="G102" s="316">
        <v>4758</v>
      </c>
      <c r="H102" s="33" t="s">
        <v>97</v>
      </c>
      <c r="J102" s="41"/>
    </row>
    <row r="103" spans="2:10">
      <c r="B103" s="34"/>
      <c r="C103" s="30"/>
      <c r="D103" s="456"/>
      <c r="E103" s="34"/>
      <c r="F103" s="30"/>
      <c r="G103" s="466"/>
      <c r="H103" s="34"/>
    </row>
    <row r="104" spans="2:10" ht="21">
      <c r="B104" s="33" t="s">
        <v>204</v>
      </c>
      <c r="C104" s="29" t="s">
        <v>205</v>
      </c>
      <c r="D104" s="316">
        <v>200</v>
      </c>
      <c r="E104" s="33" t="s">
        <v>97</v>
      </c>
      <c r="F104" s="12" t="s">
        <v>206</v>
      </c>
      <c r="G104" s="318">
        <v>80</v>
      </c>
      <c r="H104" s="33" t="s">
        <v>97</v>
      </c>
    </row>
    <row r="105" spans="2:10" ht="21">
      <c r="B105" s="33"/>
      <c r="D105" s="453"/>
      <c r="E105" s="33"/>
      <c r="F105" s="12" t="s">
        <v>207</v>
      </c>
      <c r="G105" s="318">
        <v>53</v>
      </c>
      <c r="H105" s="33" t="s">
        <v>97</v>
      </c>
    </row>
    <row r="106" spans="2:10" ht="21">
      <c r="B106" s="33"/>
      <c r="D106" s="453"/>
      <c r="E106" s="33"/>
      <c r="F106" s="12" t="s">
        <v>208</v>
      </c>
      <c r="G106" s="318">
        <v>67</v>
      </c>
      <c r="H106" s="33" t="s">
        <v>97</v>
      </c>
    </row>
    <row r="107" spans="2:10">
      <c r="B107" s="34"/>
      <c r="C107" s="30"/>
      <c r="D107" s="456"/>
      <c r="E107" s="34"/>
      <c r="F107" s="38"/>
      <c r="G107" s="466"/>
      <c r="H107" s="34"/>
    </row>
    <row r="108" spans="2:10">
      <c r="B108" s="33" t="s">
        <v>385</v>
      </c>
      <c r="C108" s="29" t="s">
        <v>209</v>
      </c>
      <c r="D108" s="316">
        <v>116144</v>
      </c>
      <c r="E108" s="33" t="s">
        <v>97</v>
      </c>
      <c r="F108" s="33" t="s">
        <v>210</v>
      </c>
      <c r="G108" s="316">
        <v>73844</v>
      </c>
      <c r="H108" s="33" t="s">
        <v>97</v>
      </c>
    </row>
    <row r="109" spans="2:10">
      <c r="B109" s="33"/>
      <c r="D109" s="453"/>
      <c r="E109" s="33"/>
      <c r="F109" s="33" t="s">
        <v>211</v>
      </c>
      <c r="G109" s="316">
        <v>42300</v>
      </c>
      <c r="H109" s="33" t="s">
        <v>97</v>
      </c>
    </row>
    <row r="110" spans="2:10">
      <c r="B110" s="33"/>
      <c r="D110" s="453"/>
      <c r="E110" s="33"/>
      <c r="F110" s="33"/>
      <c r="G110" s="457"/>
      <c r="H110" s="33"/>
    </row>
    <row r="111" spans="2:10">
      <c r="B111" s="34"/>
      <c r="C111" s="30"/>
      <c r="D111" s="456"/>
      <c r="E111" s="34"/>
      <c r="F111" s="30"/>
      <c r="G111" s="456"/>
      <c r="H111" s="34"/>
    </row>
    <row r="112" spans="2:10" ht="30" customHeight="1">
      <c r="B112" s="52" t="s">
        <v>80</v>
      </c>
      <c r="C112" s="53"/>
      <c r="D112" s="460"/>
      <c r="E112" s="53"/>
      <c r="F112" s="54"/>
      <c r="G112" s="460"/>
      <c r="H112" s="55"/>
    </row>
    <row r="113" spans="2:12" ht="21" customHeight="1">
      <c r="B113" s="56" t="s">
        <v>81</v>
      </c>
      <c r="C113" s="56"/>
      <c r="D113" s="461"/>
      <c r="E113" s="56"/>
      <c r="F113" s="56" t="s">
        <v>389</v>
      </c>
      <c r="G113" s="509">
        <v>15248</v>
      </c>
      <c r="H113" s="57" t="s">
        <v>212</v>
      </c>
      <c r="I113" s="29" t="s">
        <v>213</v>
      </c>
      <c r="J113" s="327">
        <v>6626</v>
      </c>
      <c r="K113" s="29" t="s">
        <v>214</v>
      </c>
      <c r="L113" s="29">
        <v>225</v>
      </c>
    </row>
    <row r="114" spans="2:12">
      <c r="B114" s="41" t="s">
        <v>82</v>
      </c>
      <c r="C114" s="33"/>
      <c r="E114" s="41"/>
      <c r="F114" s="56" t="s">
        <v>390</v>
      </c>
      <c r="G114" s="326">
        <f>393120+31450</f>
        <v>424570</v>
      </c>
      <c r="H114" s="37" t="s">
        <v>215</v>
      </c>
    </row>
    <row r="115" spans="2:12">
      <c r="B115" s="41" t="s">
        <v>83</v>
      </c>
      <c r="C115" s="33"/>
      <c r="E115" s="41"/>
      <c r="F115" s="56" t="s">
        <v>391</v>
      </c>
      <c r="G115" s="508">
        <v>1542</v>
      </c>
      <c r="H115" s="37" t="s">
        <v>217</v>
      </c>
    </row>
    <row r="116" spans="2:12">
      <c r="B116" s="41" t="s">
        <v>84</v>
      </c>
      <c r="C116" s="33"/>
      <c r="E116" s="41"/>
      <c r="F116" s="56" t="s">
        <v>392</v>
      </c>
      <c r="G116" s="508">
        <v>5644</v>
      </c>
      <c r="H116" s="37" t="s">
        <v>219</v>
      </c>
    </row>
    <row r="117" spans="2:12">
      <c r="B117" s="41"/>
      <c r="C117" s="33"/>
      <c r="E117" s="41"/>
      <c r="F117" s="56" t="s">
        <v>399</v>
      </c>
      <c r="G117" s="508">
        <v>20493</v>
      </c>
      <c r="H117" s="37" t="s">
        <v>220</v>
      </c>
    </row>
    <row r="118" spans="2:12">
      <c r="B118" s="41" t="s">
        <v>85</v>
      </c>
      <c r="C118" s="33"/>
      <c r="E118" s="41"/>
      <c r="F118" s="56" t="s">
        <v>393</v>
      </c>
      <c r="G118" s="508">
        <v>211183</v>
      </c>
      <c r="H118" s="37" t="s">
        <v>221</v>
      </c>
    </row>
    <row r="119" spans="2:12">
      <c r="B119" s="41" t="s">
        <v>86</v>
      </c>
      <c r="C119" s="33"/>
      <c r="E119" s="41"/>
      <c r="F119" s="56" t="s">
        <v>396</v>
      </c>
      <c r="G119" s="508">
        <v>67534</v>
      </c>
      <c r="H119" s="37" t="s">
        <v>176</v>
      </c>
    </row>
    <row r="120" spans="2:12">
      <c r="B120" s="57" t="s">
        <v>386</v>
      </c>
      <c r="C120" s="33"/>
      <c r="D120" s="29"/>
      <c r="E120" s="41"/>
      <c r="F120" s="56" t="s">
        <v>394</v>
      </c>
      <c r="G120" s="508">
        <v>4716</v>
      </c>
      <c r="H120" s="37" t="s">
        <v>220</v>
      </c>
    </row>
    <row r="121" spans="2:12">
      <c r="B121" s="512" t="s">
        <v>387</v>
      </c>
      <c r="C121" s="35"/>
      <c r="D121" s="481"/>
      <c r="E121" s="513"/>
      <c r="F121" s="507" t="s">
        <v>395</v>
      </c>
      <c r="G121" s="514">
        <f>969+5+6</f>
        <v>980</v>
      </c>
      <c r="H121" s="35" t="s">
        <v>222</v>
      </c>
    </row>
    <row r="123" spans="2:12">
      <c r="B123" s="29" t="s">
        <v>223</v>
      </c>
    </row>
    <row r="142" spans="2:2">
      <c r="B142" s="29" t="s">
        <v>223</v>
      </c>
    </row>
  </sheetData>
  <autoFilter ref="B2:B142" xr:uid="{2D3DED3F-BB60-418D-9629-8138B9D08540}"/>
  <pageMargins left="0.7" right="0.7" top="0.75" bottom="0.75" header="0.3" footer="0.3"/>
  <pageSetup paperSize="9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9289-D766-4068-B49E-BF72B6300CD4}">
  <sheetPr>
    <pageSetUpPr fitToPage="1"/>
  </sheetPr>
  <dimension ref="A1:S38"/>
  <sheetViews>
    <sheetView topLeftCell="G1" zoomScale="90" zoomScaleNormal="90" workbookViewId="0">
      <selection activeCell="O1" sqref="O1:Q1048576"/>
    </sheetView>
  </sheetViews>
  <sheetFormatPr defaultRowHeight="21"/>
  <cols>
    <col min="1" max="1" width="44.28515625" style="3" customWidth="1"/>
    <col min="2" max="2" width="18.140625" style="3" customWidth="1"/>
    <col min="3" max="3" width="20.7109375" style="3" customWidth="1"/>
    <col min="4" max="4" width="16.140625" style="3" customWidth="1"/>
    <col min="5" max="5" width="17.140625" style="3" customWidth="1"/>
    <col min="6" max="6" width="14.85546875" style="3" customWidth="1"/>
    <col min="7" max="7" width="20.7109375" style="3" customWidth="1"/>
    <col min="8" max="9" width="17.5703125" style="3" customWidth="1"/>
    <col min="10" max="10" width="15.85546875" style="3" bestFit="1" customWidth="1"/>
    <col min="11" max="11" width="18.140625" style="3" customWidth="1"/>
    <col min="12" max="12" width="17.5703125" style="3" customWidth="1"/>
    <col min="13" max="13" width="20.7109375" style="3" customWidth="1"/>
    <col min="14" max="14" width="9.140625" style="3"/>
    <col min="15" max="15" width="12.28515625" style="86" bestFit="1" customWidth="1"/>
    <col min="16" max="16" width="16.7109375" style="3" bestFit="1" customWidth="1"/>
    <col min="17" max="17" width="15.5703125" style="3" bestFit="1" customWidth="1"/>
    <col min="18" max="18" width="9.140625" style="86"/>
    <col min="19" max="19" width="15.5703125" style="61" bestFit="1" customWidth="1"/>
    <col min="20" max="256" width="9.140625" style="3"/>
    <col min="257" max="257" width="44.28515625" style="3" customWidth="1"/>
    <col min="258" max="258" width="18.140625" style="3" customWidth="1"/>
    <col min="259" max="259" width="20.7109375" style="3" customWidth="1"/>
    <col min="260" max="260" width="16.140625" style="3" customWidth="1"/>
    <col min="261" max="261" width="17.140625" style="3" customWidth="1"/>
    <col min="262" max="262" width="14.85546875" style="3" customWidth="1"/>
    <col min="263" max="263" width="20.7109375" style="3" customWidth="1"/>
    <col min="264" max="265" width="17.5703125" style="3" customWidth="1"/>
    <col min="266" max="266" width="15.85546875" style="3" bestFit="1" customWidth="1"/>
    <col min="267" max="267" width="18.140625" style="3" customWidth="1"/>
    <col min="268" max="268" width="17.5703125" style="3" customWidth="1"/>
    <col min="269" max="269" width="20.7109375" style="3" customWidth="1"/>
    <col min="270" max="271" width="9.140625" style="3"/>
    <col min="272" max="272" width="16.7109375" style="3" bestFit="1" customWidth="1"/>
    <col min="273" max="273" width="15.5703125" style="3" bestFit="1" customWidth="1"/>
    <col min="274" max="274" width="9.140625" style="3"/>
    <col min="275" max="275" width="15.5703125" style="3" bestFit="1" customWidth="1"/>
    <col min="276" max="512" width="9.140625" style="3"/>
    <col min="513" max="513" width="44.28515625" style="3" customWidth="1"/>
    <col min="514" max="514" width="18.140625" style="3" customWidth="1"/>
    <col min="515" max="515" width="20.7109375" style="3" customWidth="1"/>
    <col min="516" max="516" width="16.140625" style="3" customWidth="1"/>
    <col min="517" max="517" width="17.140625" style="3" customWidth="1"/>
    <col min="518" max="518" width="14.85546875" style="3" customWidth="1"/>
    <col min="519" max="519" width="20.7109375" style="3" customWidth="1"/>
    <col min="520" max="521" width="17.5703125" style="3" customWidth="1"/>
    <col min="522" max="522" width="15.85546875" style="3" bestFit="1" customWidth="1"/>
    <col min="523" max="523" width="18.140625" style="3" customWidth="1"/>
    <col min="524" max="524" width="17.5703125" style="3" customWidth="1"/>
    <col min="525" max="525" width="20.7109375" style="3" customWidth="1"/>
    <col min="526" max="527" width="9.140625" style="3"/>
    <col min="528" max="528" width="16.7109375" style="3" bestFit="1" customWidth="1"/>
    <col min="529" max="529" width="15.5703125" style="3" bestFit="1" customWidth="1"/>
    <col min="530" max="530" width="9.140625" style="3"/>
    <col min="531" max="531" width="15.5703125" style="3" bestFit="1" customWidth="1"/>
    <col min="532" max="768" width="9.140625" style="3"/>
    <col min="769" max="769" width="44.28515625" style="3" customWidth="1"/>
    <col min="770" max="770" width="18.140625" style="3" customWidth="1"/>
    <col min="771" max="771" width="20.7109375" style="3" customWidth="1"/>
    <col min="772" max="772" width="16.140625" style="3" customWidth="1"/>
    <col min="773" max="773" width="17.140625" style="3" customWidth="1"/>
    <col min="774" max="774" width="14.85546875" style="3" customWidth="1"/>
    <col min="775" max="775" width="20.7109375" style="3" customWidth="1"/>
    <col min="776" max="777" width="17.5703125" style="3" customWidth="1"/>
    <col min="778" max="778" width="15.85546875" style="3" bestFit="1" customWidth="1"/>
    <col min="779" max="779" width="18.140625" style="3" customWidth="1"/>
    <col min="780" max="780" width="17.5703125" style="3" customWidth="1"/>
    <col min="781" max="781" width="20.7109375" style="3" customWidth="1"/>
    <col min="782" max="783" width="9.140625" style="3"/>
    <col min="784" max="784" width="16.7109375" style="3" bestFit="1" customWidth="1"/>
    <col min="785" max="785" width="15.5703125" style="3" bestFit="1" customWidth="1"/>
    <col min="786" max="786" width="9.140625" style="3"/>
    <col min="787" max="787" width="15.5703125" style="3" bestFit="1" customWidth="1"/>
    <col min="788" max="1024" width="9.140625" style="3"/>
    <col min="1025" max="1025" width="44.28515625" style="3" customWidth="1"/>
    <col min="1026" max="1026" width="18.140625" style="3" customWidth="1"/>
    <col min="1027" max="1027" width="20.7109375" style="3" customWidth="1"/>
    <col min="1028" max="1028" width="16.140625" style="3" customWidth="1"/>
    <col min="1029" max="1029" width="17.140625" style="3" customWidth="1"/>
    <col min="1030" max="1030" width="14.85546875" style="3" customWidth="1"/>
    <col min="1031" max="1031" width="20.7109375" style="3" customWidth="1"/>
    <col min="1032" max="1033" width="17.5703125" style="3" customWidth="1"/>
    <col min="1034" max="1034" width="15.85546875" style="3" bestFit="1" customWidth="1"/>
    <col min="1035" max="1035" width="18.140625" style="3" customWidth="1"/>
    <col min="1036" max="1036" width="17.5703125" style="3" customWidth="1"/>
    <col min="1037" max="1037" width="20.7109375" style="3" customWidth="1"/>
    <col min="1038" max="1039" width="9.140625" style="3"/>
    <col min="1040" max="1040" width="16.7109375" style="3" bestFit="1" customWidth="1"/>
    <col min="1041" max="1041" width="15.5703125" style="3" bestFit="1" customWidth="1"/>
    <col min="1042" max="1042" width="9.140625" style="3"/>
    <col min="1043" max="1043" width="15.5703125" style="3" bestFit="1" customWidth="1"/>
    <col min="1044" max="1280" width="9.140625" style="3"/>
    <col min="1281" max="1281" width="44.28515625" style="3" customWidth="1"/>
    <col min="1282" max="1282" width="18.140625" style="3" customWidth="1"/>
    <col min="1283" max="1283" width="20.7109375" style="3" customWidth="1"/>
    <col min="1284" max="1284" width="16.140625" style="3" customWidth="1"/>
    <col min="1285" max="1285" width="17.140625" style="3" customWidth="1"/>
    <col min="1286" max="1286" width="14.85546875" style="3" customWidth="1"/>
    <col min="1287" max="1287" width="20.7109375" style="3" customWidth="1"/>
    <col min="1288" max="1289" width="17.5703125" style="3" customWidth="1"/>
    <col min="1290" max="1290" width="15.85546875" style="3" bestFit="1" customWidth="1"/>
    <col min="1291" max="1291" width="18.140625" style="3" customWidth="1"/>
    <col min="1292" max="1292" width="17.5703125" style="3" customWidth="1"/>
    <col min="1293" max="1293" width="20.7109375" style="3" customWidth="1"/>
    <col min="1294" max="1295" width="9.140625" style="3"/>
    <col min="1296" max="1296" width="16.7109375" style="3" bestFit="1" customWidth="1"/>
    <col min="1297" max="1297" width="15.5703125" style="3" bestFit="1" customWidth="1"/>
    <col min="1298" max="1298" width="9.140625" style="3"/>
    <col min="1299" max="1299" width="15.5703125" style="3" bestFit="1" customWidth="1"/>
    <col min="1300" max="1536" width="9.140625" style="3"/>
    <col min="1537" max="1537" width="44.28515625" style="3" customWidth="1"/>
    <col min="1538" max="1538" width="18.140625" style="3" customWidth="1"/>
    <col min="1539" max="1539" width="20.7109375" style="3" customWidth="1"/>
    <col min="1540" max="1540" width="16.140625" style="3" customWidth="1"/>
    <col min="1541" max="1541" width="17.140625" style="3" customWidth="1"/>
    <col min="1542" max="1542" width="14.85546875" style="3" customWidth="1"/>
    <col min="1543" max="1543" width="20.7109375" style="3" customWidth="1"/>
    <col min="1544" max="1545" width="17.5703125" style="3" customWidth="1"/>
    <col min="1546" max="1546" width="15.85546875" style="3" bestFit="1" customWidth="1"/>
    <col min="1547" max="1547" width="18.140625" style="3" customWidth="1"/>
    <col min="1548" max="1548" width="17.5703125" style="3" customWidth="1"/>
    <col min="1549" max="1549" width="20.7109375" style="3" customWidth="1"/>
    <col min="1550" max="1551" width="9.140625" style="3"/>
    <col min="1552" max="1552" width="16.7109375" style="3" bestFit="1" customWidth="1"/>
    <col min="1553" max="1553" width="15.5703125" style="3" bestFit="1" customWidth="1"/>
    <col min="1554" max="1554" width="9.140625" style="3"/>
    <col min="1555" max="1555" width="15.5703125" style="3" bestFit="1" customWidth="1"/>
    <col min="1556" max="1792" width="9.140625" style="3"/>
    <col min="1793" max="1793" width="44.28515625" style="3" customWidth="1"/>
    <col min="1794" max="1794" width="18.140625" style="3" customWidth="1"/>
    <col min="1795" max="1795" width="20.7109375" style="3" customWidth="1"/>
    <col min="1796" max="1796" width="16.140625" style="3" customWidth="1"/>
    <col min="1797" max="1797" width="17.140625" style="3" customWidth="1"/>
    <col min="1798" max="1798" width="14.85546875" style="3" customWidth="1"/>
    <col min="1799" max="1799" width="20.7109375" style="3" customWidth="1"/>
    <col min="1800" max="1801" width="17.5703125" style="3" customWidth="1"/>
    <col min="1802" max="1802" width="15.85546875" style="3" bestFit="1" customWidth="1"/>
    <col min="1803" max="1803" width="18.140625" style="3" customWidth="1"/>
    <col min="1804" max="1804" width="17.5703125" style="3" customWidth="1"/>
    <col min="1805" max="1805" width="20.7109375" style="3" customWidth="1"/>
    <col min="1806" max="1807" width="9.140625" style="3"/>
    <col min="1808" max="1808" width="16.7109375" style="3" bestFit="1" customWidth="1"/>
    <col min="1809" max="1809" width="15.5703125" style="3" bestFit="1" customWidth="1"/>
    <col min="1810" max="1810" width="9.140625" style="3"/>
    <col min="1811" max="1811" width="15.5703125" style="3" bestFit="1" customWidth="1"/>
    <col min="1812" max="2048" width="9.140625" style="3"/>
    <col min="2049" max="2049" width="44.28515625" style="3" customWidth="1"/>
    <col min="2050" max="2050" width="18.140625" style="3" customWidth="1"/>
    <col min="2051" max="2051" width="20.7109375" style="3" customWidth="1"/>
    <col min="2052" max="2052" width="16.140625" style="3" customWidth="1"/>
    <col min="2053" max="2053" width="17.140625" style="3" customWidth="1"/>
    <col min="2054" max="2054" width="14.85546875" style="3" customWidth="1"/>
    <col min="2055" max="2055" width="20.7109375" style="3" customWidth="1"/>
    <col min="2056" max="2057" width="17.5703125" style="3" customWidth="1"/>
    <col min="2058" max="2058" width="15.85546875" style="3" bestFit="1" customWidth="1"/>
    <col min="2059" max="2059" width="18.140625" style="3" customWidth="1"/>
    <col min="2060" max="2060" width="17.5703125" style="3" customWidth="1"/>
    <col min="2061" max="2061" width="20.7109375" style="3" customWidth="1"/>
    <col min="2062" max="2063" width="9.140625" style="3"/>
    <col min="2064" max="2064" width="16.7109375" style="3" bestFit="1" customWidth="1"/>
    <col min="2065" max="2065" width="15.5703125" style="3" bestFit="1" customWidth="1"/>
    <col min="2066" max="2066" width="9.140625" style="3"/>
    <col min="2067" max="2067" width="15.5703125" style="3" bestFit="1" customWidth="1"/>
    <col min="2068" max="2304" width="9.140625" style="3"/>
    <col min="2305" max="2305" width="44.28515625" style="3" customWidth="1"/>
    <col min="2306" max="2306" width="18.140625" style="3" customWidth="1"/>
    <col min="2307" max="2307" width="20.7109375" style="3" customWidth="1"/>
    <col min="2308" max="2308" width="16.140625" style="3" customWidth="1"/>
    <col min="2309" max="2309" width="17.140625" style="3" customWidth="1"/>
    <col min="2310" max="2310" width="14.85546875" style="3" customWidth="1"/>
    <col min="2311" max="2311" width="20.7109375" style="3" customWidth="1"/>
    <col min="2312" max="2313" width="17.5703125" style="3" customWidth="1"/>
    <col min="2314" max="2314" width="15.85546875" style="3" bestFit="1" customWidth="1"/>
    <col min="2315" max="2315" width="18.140625" style="3" customWidth="1"/>
    <col min="2316" max="2316" width="17.5703125" style="3" customWidth="1"/>
    <col min="2317" max="2317" width="20.7109375" style="3" customWidth="1"/>
    <col min="2318" max="2319" width="9.140625" style="3"/>
    <col min="2320" max="2320" width="16.7109375" style="3" bestFit="1" customWidth="1"/>
    <col min="2321" max="2321" width="15.5703125" style="3" bestFit="1" customWidth="1"/>
    <col min="2322" max="2322" width="9.140625" style="3"/>
    <col min="2323" max="2323" width="15.5703125" style="3" bestFit="1" customWidth="1"/>
    <col min="2324" max="2560" width="9.140625" style="3"/>
    <col min="2561" max="2561" width="44.28515625" style="3" customWidth="1"/>
    <col min="2562" max="2562" width="18.140625" style="3" customWidth="1"/>
    <col min="2563" max="2563" width="20.7109375" style="3" customWidth="1"/>
    <col min="2564" max="2564" width="16.140625" style="3" customWidth="1"/>
    <col min="2565" max="2565" width="17.140625" style="3" customWidth="1"/>
    <col min="2566" max="2566" width="14.85546875" style="3" customWidth="1"/>
    <col min="2567" max="2567" width="20.7109375" style="3" customWidth="1"/>
    <col min="2568" max="2569" width="17.5703125" style="3" customWidth="1"/>
    <col min="2570" max="2570" width="15.85546875" style="3" bestFit="1" customWidth="1"/>
    <col min="2571" max="2571" width="18.140625" style="3" customWidth="1"/>
    <col min="2572" max="2572" width="17.5703125" style="3" customWidth="1"/>
    <col min="2573" max="2573" width="20.7109375" style="3" customWidth="1"/>
    <col min="2574" max="2575" width="9.140625" style="3"/>
    <col min="2576" max="2576" width="16.7109375" style="3" bestFit="1" customWidth="1"/>
    <col min="2577" max="2577" width="15.5703125" style="3" bestFit="1" customWidth="1"/>
    <col min="2578" max="2578" width="9.140625" style="3"/>
    <col min="2579" max="2579" width="15.5703125" style="3" bestFit="1" customWidth="1"/>
    <col min="2580" max="2816" width="9.140625" style="3"/>
    <col min="2817" max="2817" width="44.28515625" style="3" customWidth="1"/>
    <col min="2818" max="2818" width="18.140625" style="3" customWidth="1"/>
    <col min="2819" max="2819" width="20.7109375" style="3" customWidth="1"/>
    <col min="2820" max="2820" width="16.140625" style="3" customWidth="1"/>
    <col min="2821" max="2821" width="17.140625" style="3" customWidth="1"/>
    <col min="2822" max="2822" width="14.85546875" style="3" customWidth="1"/>
    <col min="2823" max="2823" width="20.7109375" style="3" customWidth="1"/>
    <col min="2824" max="2825" width="17.5703125" style="3" customWidth="1"/>
    <col min="2826" max="2826" width="15.85546875" style="3" bestFit="1" customWidth="1"/>
    <col min="2827" max="2827" width="18.140625" style="3" customWidth="1"/>
    <col min="2828" max="2828" width="17.5703125" style="3" customWidth="1"/>
    <col min="2829" max="2829" width="20.7109375" style="3" customWidth="1"/>
    <col min="2830" max="2831" width="9.140625" style="3"/>
    <col min="2832" max="2832" width="16.7109375" style="3" bestFit="1" customWidth="1"/>
    <col min="2833" max="2833" width="15.5703125" style="3" bestFit="1" customWidth="1"/>
    <col min="2834" max="2834" width="9.140625" style="3"/>
    <col min="2835" max="2835" width="15.5703125" style="3" bestFit="1" customWidth="1"/>
    <col min="2836" max="3072" width="9.140625" style="3"/>
    <col min="3073" max="3073" width="44.28515625" style="3" customWidth="1"/>
    <col min="3074" max="3074" width="18.140625" style="3" customWidth="1"/>
    <col min="3075" max="3075" width="20.7109375" style="3" customWidth="1"/>
    <col min="3076" max="3076" width="16.140625" style="3" customWidth="1"/>
    <col min="3077" max="3077" width="17.140625" style="3" customWidth="1"/>
    <col min="3078" max="3078" width="14.85546875" style="3" customWidth="1"/>
    <col min="3079" max="3079" width="20.7109375" style="3" customWidth="1"/>
    <col min="3080" max="3081" width="17.5703125" style="3" customWidth="1"/>
    <col min="3082" max="3082" width="15.85546875" style="3" bestFit="1" customWidth="1"/>
    <col min="3083" max="3083" width="18.140625" style="3" customWidth="1"/>
    <col min="3084" max="3084" width="17.5703125" style="3" customWidth="1"/>
    <col min="3085" max="3085" width="20.7109375" style="3" customWidth="1"/>
    <col min="3086" max="3087" width="9.140625" style="3"/>
    <col min="3088" max="3088" width="16.7109375" style="3" bestFit="1" customWidth="1"/>
    <col min="3089" max="3089" width="15.5703125" style="3" bestFit="1" customWidth="1"/>
    <col min="3090" max="3090" width="9.140625" style="3"/>
    <col min="3091" max="3091" width="15.5703125" style="3" bestFit="1" customWidth="1"/>
    <col min="3092" max="3328" width="9.140625" style="3"/>
    <col min="3329" max="3329" width="44.28515625" style="3" customWidth="1"/>
    <col min="3330" max="3330" width="18.140625" style="3" customWidth="1"/>
    <col min="3331" max="3331" width="20.7109375" style="3" customWidth="1"/>
    <col min="3332" max="3332" width="16.140625" style="3" customWidth="1"/>
    <col min="3333" max="3333" width="17.140625" style="3" customWidth="1"/>
    <col min="3334" max="3334" width="14.85546875" style="3" customWidth="1"/>
    <col min="3335" max="3335" width="20.7109375" style="3" customWidth="1"/>
    <col min="3336" max="3337" width="17.5703125" style="3" customWidth="1"/>
    <col min="3338" max="3338" width="15.85546875" style="3" bestFit="1" customWidth="1"/>
    <col min="3339" max="3339" width="18.140625" style="3" customWidth="1"/>
    <col min="3340" max="3340" width="17.5703125" style="3" customWidth="1"/>
    <col min="3341" max="3341" width="20.7109375" style="3" customWidth="1"/>
    <col min="3342" max="3343" width="9.140625" style="3"/>
    <col min="3344" max="3344" width="16.7109375" style="3" bestFit="1" customWidth="1"/>
    <col min="3345" max="3345" width="15.5703125" style="3" bestFit="1" customWidth="1"/>
    <col min="3346" max="3346" width="9.140625" style="3"/>
    <col min="3347" max="3347" width="15.5703125" style="3" bestFit="1" customWidth="1"/>
    <col min="3348" max="3584" width="9.140625" style="3"/>
    <col min="3585" max="3585" width="44.28515625" style="3" customWidth="1"/>
    <col min="3586" max="3586" width="18.140625" style="3" customWidth="1"/>
    <col min="3587" max="3587" width="20.7109375" style="3" customWidth="1"/>
    <col min="3588" max="3588" width="16.140625" style="3" customWidth="1"/>
    <col min="3589" max="3589" width="17.140625" style="3" customWidth="1"/>
    <col min="3590" max="3590" width="14.85546875" style="3" customWidth="1"/>
    <col min="3591" max="3591" width="20.7109375" style="3" customWidth="1"/>
    <col min="3592" max="3593" width="17.5703125" style="3" customWidth="1"/>
    <col min="3594" max="3594" width="15.85546875" style="3" bestFit="1" customWidth="1"/>
    <col min="3595" max="3595" width="18.140625" style="3" customWidth="1"/>
    <col min="3596" max="3596" width="17.5703125" style="3" customWidth="1"/>
    <col min="3597" max="3597" width="20.7109375" style="3" customWidth="1"/>
    <col min="3598" max="3599" width="9.140625" style="3"/>
    <col min="3600" max="3600" width="16.7109375" style="3" bestFit="1" customWidth="1"/>
    <col min="3601" max="3601" width="15.5703125" style="3" bestFit="1" customWidth="1"/>
    <col min="3602" max="3602" width="9.140625" style="3"/>
    <col min="3603" max="3603" width="15.5703125" style="3" bestFit="1" customWidth="1"/>
    <col min="3604" max="3840" width="9.140625" style="3"/>
    <col min="3841" max="3841" width="44.28515625" style="3" customWidth="1"/>
    <col min="3842" max="3842" width="18.140625" style="3" customWidth="1"/>
    <col min="3843" max="3843" width="20.7109375" style="3" customWidth="1"/>
    <col min="3844" max="3844" width="16.140625" style="3" customWidth="1"/>
    <col min="3845" max="3845" width="17.140625" style="3" customWidth="1"/>
    <col min="3846" max="3846" width="14.85546875" style="3" customWidth="1"/>
    <col min="3847" max="3847" width="20.7109375" style="3" customWidth="1"/>
    <col min="3848" max="3849" width="17.5703125" style="3" customWidth="1"/>
    <col min="3850" max="3850" width="15.85546875" style="3" bestFit="1" customWidth="1"/>
    <col min="3851" max="3851" width="18.140625" style="3" customWidth="1"/>
    <col min="3852" max="3852" width="17.5703125" style="3" customWidth="1"/>
    <col min="3853" max="3853" width="20.7109375" style="3" customWidth="1"/>
    <col min="3854" max="3855" width="9.140625" style="3"/>
    <col min="3856" max="3856" width="16.7109375" style="3" bestFit="1" customWidth="1"/>
    <col min="3857" max="3857" width="15.5703125" style="3" bestFit="1" customWidth="1"/>
    <col min="3858" max="3858" width="9.140625" style="3"/>
    <col min="3859" max="3859" width="15.5703125" style="3" bestFit="1" customWidth="1"/>
    <col min="3860" max="4096" width="9.140625" style="3"/>
    <col min="4097" max="4097" width="44.28515625" style="3" customWidth="1"/>
    <col min="4098" max="4098" width="18.140625" style="3" customWidth="1"/>
    <col min="4099" max="4099" width="20.7109375" style="3" customWidth="1"/>
    <col min="4100" max="4100" width="16.140625" style="3" customWidth="1"/>
    <col min="4101" max="4101" width="17.140625" style="3" customWidth="1"/>
    <col min="4102" max="4102" width="14.85546875" style="3" customWidth="1"/>
    <col min="4103" max="4103" width="20.7109375" style="3" customWidth="1"/>
    <col min="4104" max="4105" width="17.5703125" style="3" customWidth="1"/>
    <col min="4106" max="4106" width="15.85546875" style="3" bestFit="1" customWidth="1"/>
    <col min="4107" max="4107" width="18.140625" style="3" customWidth="1"/>
    <col min="4108" max="4108" width="17.5703125" style="3" customWidth="1"/>
    <col min="4109" max="4109" width="20.7109375" style="3" customWidth="1"/>
    <col min="4110" max="4111" width="9.140625" style="3"/>
    <col min="4112" max="4112" width="16.7109375" style="3" bestFit="1" customWidth="1"/>
    <col min="4113" max="4113" width="15.5703125" style="3" bestFit="1" customWidth="1"/>
    <col min="4114" max="4114" width="9.140625" style="3"/>
    <col min="4115" max="4115" width="15.5703125" style="3" bestFit="1" customWidth="1"/>
    <col min="4116" max="4352" width="9.140625" style="3"/>
    <col min="4353" max="4353" width="44.28515625" style="3" customWidth="1"/>
    <col min="4354" max="4354" width="18.140625" style="3" customWidth="1"/>
    <col min="4355" max="4355" width="20.7109375" style="3" customWidth="1"/>
    <col min="4356" max="4356" width="16.140625" style="3" customWidth="1"/>
    <col min="4357" max="4357" width="17.140625" style="3" customWidth="1"/>
    <col min="4358" max="4358" width="14.85546875" style="3" customWidth="1"/>
    <col min="4359" max="4359" width="20.7109375" style="3" customWidth="1"/>
    <col min="4360" max="4361" width="17.5703125" style="3" customWidth="1"/>
    <col min="4362" max="4362" width="15.85546875" style="3" bestFit="1" customWidth="1"/>
    <col min="4363" max="4363" width="18.140625" style="3" customWidth="1"/>
    <col min="4364" max="4364" width="17.5703125" style="3" customWidth="1"/>
    <col min="4365" max="4365" width="20.7109375" style="3" customWidth="1"/>
    <col min="4366" max="4367" width="9.140625" style="3"/>
    <col min="4368" max="4368" width="16.7109375" style="3" bestFit="1" customWidth="1"/>
    <col min="4369" max="4369" width="15.5703125" style="3" bestFit="1" customWidth="1"/>
    <col min="4370" max="4370" width="9.140625" style="3"/>
    <col min="4371" max="4371" width="15.5703125" style="3" bestFit="1" customWidth="1"/>
    <col min="4372" max="4608" width="9.140625" style="3"/>
    <col min="4609" max="4609" width="44.28515625" style="3" customWidth="1"/>
    <col min="4610" max="4610" width="18.140625" style="3" customWidth="1"/>
    <col min="4611" max="4611" width="20.7109375" style="3" customWidth="1"/>
    <col min="4612" max="4612" width="16.140625" style="3" customWidth="1"/>
    <col min="4613" max="4613" width="17.140625" style="3" customWidth="1"/>
    <col min="4614" max="4614" width="14.85546875" style="3" customWidth="1"/>
    <col min="4615" max="4615" width="20.7109375" style="3" customWidth="1"/>
    <col min="4616" max="4617" width="17.5703125" style="3" customWidth="1"/>
    <col min="4618" max="4618" width="15.85546875" style="3" bestFit="1" customWidth="1"/>
    <col min="4619" max="4619" width="18.140625" style="3" customWidth="1"/>
    <col min="4620" max="4620" width="17.5703125" style="3" customWidth="1"/>
    <col min="4621" max="4621" width="20.7109375" style="3" customWidth="1"/>
    <col min="4622" max="4623" width="9.140625" style="3"/>
    <col min="4624" max="4624" width="16.7109375" style="3" bestFit="1" customWidth="1"/>
    <col min="4625" max="4625" width="15.5703125" style="3" bestFit="1" customWidth="1"/>
    <col min="4626" max="4626" width="9.140625" style="3"/>
    <col min="4627" max="4627" width="15.5703125" style="3" bestFit="1" customWidth="1"/>
    <col min="4628" max="4864" width="9.140625" style="3"/>
    <col min="4865" max="4865" width="44.28515625" style="3" customWidth="1"/>
    <col min="4866" max="4866" width="18.140625" style="3" customWidth="1"/>
    <col min="4867" max="4867" width="20.7109375" style="3" customWidth="1"/>
    <col min="4868" max="4868" width="16.140625" style="3" customWidth="1"/>
    <col min="4869" max="4869" width="17.140625" style="3" customWidth="1"/>
    <col min="4870" max="4870" width="14.85546875" style="3" customWidth="1"/>
    <col min="4871" max="4871" width="20.7109375" style="3" customWidth="1"/>
    <col min="4872" max="4873" width="17.5703125" style="3" customWidth="1"/>
    <col min="4874" max="4874" width="15.85546875" style="3" bestFit="1" customWidth="1"/>
    <col min="4875" max="4875" width="18.140625" style="3" customWidth="1"/>
    <col min="4876" max="4876" width="17.5703125" style="3" customWidth="1"/>
    <col min="4877" max="4877" width="20.7109375" style="3" customWidth="1"/>
    <col min="4878" max="4879" width="9.140625" style="3"/>
    <col min="4880" max="4880" width="16.7109375" style="3" bestFit="1" customWidth="1"/>
    <col min="4881" max="4881" width="15.5703125" style="3" bestFit="1" customWidth="1"/>
    <col min="4882" max="4882" width="9.140625" style="3"/>
    <col min="4883" max="4883" width="15.5703125" style="3" bestFit="1" customWidth="1"/>
    <col min="4884" max="5120" width="9.140625" style="3"/>
    <col min="5121" max="5121" width="44.28515625" style="3" customWidth="1"/>
    <col min="5122" max="5122" width="18.140625" style="3" customWidth="1"/>
    <col min="5123" max="5123" width="20.7109375" style="3" customWidth="1"/>
    <col min="5124" max="5124" width="16.140625" style="3" customWidth="1"/>
    <col min="5125" max="5125" width="17.140625" style="3" customWidth="1"/>
    <col min="5126" max="5126" width="14.85546875" style="3" customWidth="1"/>
    <col min="5127" max="5127" width="20.7109375" style="3" customWidth="1"/>
    <col min="5128" max="5129" width="17.5703125" style="3" customWidth="1"/>
    <col min="5130" max="5130" width="15.85546875" style="3" bestFit="1" customWidth="1"/>
    <col min="5131" max="5131" width="18.140625" style="3" customWidth="1"/>
    <col min="5132" max="5132" width="17.5703125" style="3" customWidth="1"/>
    <col min="5133" max="5133" width="20.7109375" style="3" customWidth="1"/>
    <col min="5134" max="5135" width="9.140625" style="3"/>
    <col min="5136" max="5136" width="16.7109375" style="3" bestFit="1" customWidth="1"/>
    <col min="5137" max="5137" width="15.5703125" style="3" bestFit="1" customWidth="1"/>
    <col min="5138" max="5138" width="9.140625" style="3"/>
    <col min="5139" max="5139" width="15.5703125" style="3" bestFit="1" customWidth="1"/>
    <col min="5140" max="5376" width="9.140625" style="3"/>
    <col min="5377" max="5377" width="44.28515625" style="3" customWidth="1"/>
    <col min="5378" max="5378" width="18.140625" style="3" customWidth="1"/>
    <col min="5379" max="5379" width="20.7109375" style="3" customWidth="1"/>
    <col min="5380" max="5380" width="16.140625" style="3" customWidth="1"/>
    <col min="5381" max="5381" width="17.140625" style="3" customWidth="1"/>
    <col min="5382" max="5382" width="14.85546875" style="3" customWidth="1"/>
    <col min="5383" max="5383" width="20.7109375" style="3" customWidth="1"/>
    <col min="5384" max="5385" width="17.5703125" style="3" customWidth="1"/>
    <col min="5386" max="5386" width="15.85546875" style="3" bestFit="1" customWidth="1"/>
    <col min="5387" max="5387" width="18.140625" style="3" customWidth="1"/>
    <col min="5388" max="5388" width="17.5703125" style="3" customWidth="1"/>
    <col min="5389" max="5389" width="20.7109375" style="3" customWidth="1"/>
    <col min="5390" max="5391" width="9.140625" style="3"/>
    <col min="5392" max="5392" width="16.7109375" style="3" bestFit="1" customWidth="1"/>
    <col min="5393" max="5393" width="15.5703125" style="3" bestFit="1" customWidth="1"/>
    <col min="5394" max="5394" width="9.140625" style="3"/>
    <col min="5395" max="5395" width="15.5703125" style="3" bestFit="1" customWidth="1"/>
    <col min="5396" max="5632" width="9.140625" style="3"/>
    <col min="5633" max="5633" width="44.28515625" style="3" customWidth="1"/>
    <col min="5634" max="5634" width="18.140625" style="3" customWidth="1"/>
    <col min="5635" max="5635" width="20.7109375" style="3" customWidth="1"/>
    <col min="5636" max="5636" width="16.140625" style="3" customWidth="1"/>
    <col min="5637" max="5637" width="17.140625" style="3" customWidth="1"/>
    <col min="5638" max="5638" width="14.85546875" style="3" customWidth="1"/>
    <col min="5639" max="5639" width="20.7109375" style="3" customWidth="1"/>
    <col min="5640" max="5641" width="17.5703125" style="3" customWidth="1"/>
    <col min="5642" max="5642" width="15.85546875" style="3" bestFit="1" customWidth="1"/>
    <col min="5643" max="5643" width="18.140625" style="3" customWidth="1"/>
    <col min="5644" max="5644" width="17.5703125" style="3" customWidth="1"/>
    <col min="5645" max="5645" width="20.7109375" style="3" customWidth="1"/>
    <col min="5646" max="5647" width="9.140625" style="3"/>
    <col min="5648" max="5648" width="16.7109375" style="3" bestFit="1" customWidth="1"/>
    <col min="5649" max="5649" width="15.5703125" style="3" bestFit="1" customWidth="1"/>
    <col min="5650" max="5650" width="9.140625" style="3"/>
    <col min="5651" max="5651" width="15.5703125" style="3" bestFit="1" customWidth="1"/>
    <col min="5652" max="5888" width="9.140625" style="3"/>
    <col min="5889" max="5889" width="44.28515625" style="3" customWidth="1"/>
    <col min="5890" max="5890" width="18.140625" style="3" customWidth="1"/>
    <col min="5891" max="5891" width="20.7109375" style="3" customWidth="1"/>
    <col min="5892" max="5892" width="16.140625" style="3" customWidth="1"/>
    <col min="5893" max="5893" width="17.140625" style="3" customWidth="1"/>
    <col min="5894" max="5894" width="14.85546875" style="3" customWidth="1"/>
    <col min="5895" max="5895" width="20.7109375" style="3" customWidth="1"/>
    <col min="5896" max="5897" width="17.5703125" style="3" customWidth="1"/>
    <col min="5898" max="5898" width="15.85546875" style="3" bestFit="1" customWidth="1"/>
    <col min="5899" max="5899" width="18.140625" style="3" customWidth="1"/>
    <col min="5900" max="5900" width="17.5703125" style="3" customWidth="1"/>
    <col min="5901" max="5901" width="20.7109375" style="3" customWidth="1"/>
    <col min="5902" max="5903" width="9.140625" style="3"/>
    <col min="5904" max="5904" width="16.7109375" style="3" bestFit="1" customWidth="1"/>
    <col min="5905" max="5905" width="15.5703125" style="3" bestFit="1" customWidth="1"/>
    <col min="5906" max="5906" width="9.140625" style="3"/>
    <col min="5907" max="5907" width="15.5703125" style="3" bestFit="1" customWidth="1"/>
    <col min="5908" max="6144" width="9.140625" style="3"/>
    <col min="6145" max="6145" width="44.28515625" style="3" customWidth="1"/>
    <col min="6146" max="6146" width="18.140625" style="3" customWidth="1"/>
    <col min="6147" max="6147" width="20.7109375" style="3" customWidth="1"/>
    <col min="6148" max="6148" width="16.140625" style="3" customWidth="1"/>
    <col min="6149" max="6149" width="17.140625" style="3" customWidth="1"/>
    <col min="6150" max="6150" width="14.85546875" style="3" customWidth="1"/>
    <col min="6151" max="6151" width="20.7109375" style="3" customWidth="1"/>
    <col min="6152" max="6153" width="17.5703125" style="3" customWidth="1"/>
    <col min="6154" max="6154" width="15.85546875" style="3" bestFit="1" customWidth="1"/>
    <col min="6155" max="6155" width="18.140625" style="3" customWidth="1"/>
    <col min="6156" max="6156" width="17.5703125" style="3" customWidth="1"/>
    <col min="6157" max="6157" width="20.7109375" style="3" customWidth="1"/>
    <col min="6158" max="6159" width="9.140625" style="3"/>
    <col min="6160" max="6160" width="16.7109375" style="3" bestFit="1" customWidth="1"/>
    <col min="6161" max="6161" width="15.5703125" style="3" bestFit="1" customWidth="1"/>
    <col min="6162" max="6162" width="9.140625" style="3"/>
    <col min="6163" max="6163" width="15.5703125" style="3" bestFit="1" customWidth="1"/>
    <col min="6164" max="6400" width="9.140625" style="3"/>
    <col min="6401" max="6401" width="44.28515625" style="3" customWidth="1"/>
    <col min="6402" max="6402" width="18.140625" style="3" customWidth="1"/>
    <col min="6403" max="6403" width="20.7109375" style="3" customWidth="1"/>
    <col min="6404" max="6404" width="16.140625" style="3" customWidth="1"/>
    <col min="6405" max="6405" width="17.140625" style="3" customWidth="1"/>
    <col min="6406" max="6406" width="14.85546875" style="3" customWidth="1"/>
    <col min="6407" max="6407" width="20.7109375" style="3" customWidth="1"/>
    <col min="6408" max="6409" width="17.5703125" style="3" customWidth="1"/>
    <col min="6410" max="6410" width="15.85546875" style="3" bestFit="1" customWidth="1"/>
    <col min="6411" max="6411" width="18.140625" style="3" customWidth="1"/>
    <col min="6412" max="6412" width="17.5703125" style="3" customWidth="1"/>
    <col min="6413" max="6413" width="20.7109375" style="3" customWidth="1"/>
    <col min="6414" max="6415" width="9.140625" style="3"/>
    <col min="6416" max="6416" width="16.7109375" style="3" bestFit="1" customWidth="1"/>
    <col min="6417" max="6417" width="15.5703125" style="3" bestFit="1" customWidth="1"/>
    <col min="6418" max="6418" width="9.140625" style="3"/>
    <col min="6419" max="6419" width="15.5703125" style="3" bestFit="1" customWidth="1"/>
    <col min="6420" max="6656" width="9.140625" style="3"/>
    <col min="6657" max="6657" width="44.28515625" style="3" customWidth="1"/>
    <col min="6658" max="6658" width="18.140625" style="3" customWidth="1"/>
    <col min="6659" max="6659" width="20.7109375" style="3" customWidth="1"/>
    <col min="6660" max="6660" width="16.140625" style="3" customWidth="1"/>
    <col min="6661" max="6661" width="17.140625" style="3" customWidth="1"/>
    <col min="6662" max="6662" width="14.85546875" style="3" customWidth="1"/>
    <col min="6663" max="6663" width="20.7109375" style="3" customWidth="1"/>
    <col min="6664" max="6665" width="17.5703125" style="3" customWidth="1"/>
    <col min="6666" max="6666" width="15.85546875" style="3" bestFit="1" customWidth="1"/>
    <col min="6667" max="6667" width="18.140625" style="3" customWidth="1"/>
    <col min="6668" max="6668" width="17.5703125" style="3" customWidth="1"/>
    <col min="6669" max="6669" width="20.7109375" style="3" customWidth="1"/>
    <col min="6670" max="6671" width="9.140625" style="3"/>
    <col min="6672" max="6672" width="16.7109375" style="3" bestFit="1" customWidth="1"/>
    <col min="6673" max="6673" width="15.5703125" style="3" bestFit="1" customWidth="1"/>
    <col min="6674" max="6674" width="9.140625" style="3"/>
    <col min="6675" max="6675" width="15.5703125" style="3" bestFit="1" customWidth="1"/>
    <col min="6676" max="6912" width="9.140625" style="3"/>
    <col min="6913" max="6913" width="44.28515625" style="3" customWidth="1"/>
    <col min="6914" max="6914" width="18.140625" style="3" customWidth="1"/>
    <col min="6915" max="6915" width="20.7109375" style="3" customWidth="1"/>
    <col min="6916" max="6916" width="16.140625" style="3" customWidth="1"/>
    <col min="6917" max="6917" width="17.140625" style="3" customWidth="1"/>
    <col min="6918" max="6918" width="14.85546875" style="3" customWidth="1"/>
    <col min="6919" max="6919" width="20.7109375" style="3" customWidth="1"/>
    <col min="6920" max="6921" width="17.5703125" style="3" customWidth="1"/>
    <col min="6922" max="6922" width="15.85546875" style="3" bestFit="1" customWidth="1"/>
    <col min="6923" max="6923" width="18.140625" style="3" customWidth="1"/>
    <col min="6924" max="6924" width="17.5703125" style="3" customWidth="1"/>
    <col min="6925" max="6925" width="20.7109375" style="3" customWidth="1"/>
    <col min="6926" max="6927" width="9.140625" style="3"/>
    <col min="6928" max="6928" width="16.7109375" style="3" bestFit="1" customWidth="1"/>
    <col min="6929" max="6929" width="15.5703125" style="3" bestFit="1" customWidth="1"/>
    <col min="6930" max="6930" width="9.140625" style="3"/>
    <col min="6931" max="6931" width="15.5703125" style="3" bestFit="1" customWidth="1"/>
    <col min="6932" max="7168" width="9.140625" style="3"/>
    <col min="7169" max="7169" width="44.28515625" style="3" customWidth="1"/>
    <col min="7170" max="7170" width="18.140625" style="3" customWidth="1"/>
    <col min="7171" max="7171" width="20.7109375" style="3" customWidth="1"/>
    <col min="7172" max="7172" width="16.140625" style="3" customWidth="1"/>
    <col min="7173" max="7173" width="17.140625" style="3" customWidth="1"/>
    <col min="7174" max="7174" width="14.85546875" style="3" customWidth="1"/>
    <col min="7175" max="7175" width="20.7109375" style="3" customWidth="1"/>
    <col min="7176" max="7177" width="17.5703125" style="3" customWidth="1"/>
    <col min="7178" max="7178" width="15.85546875" style="3" bestFit="1" customWidth="1"/>
    <col min="7179" max="7179" width="18.140625" style="3" customWidth="1"/>
    <col min="7180" max="7180" width="17.5703125" style="3" customWidth="1"/>
    <col min="7181" max="7181" width="20.7109375" style="3" customWidth="1"/>
    <col min="7182" max="7183" width="9.140625" style="3"/>
    <col min="7184" max="7184" width="16.7109375" style="3" bestFit="1" customWidth="1"/>
    <col min="7185" max="7185" width="15.5703125" style="3" bestFit="1" customWidth="1"/>
    <col min="7186" max="7186" width="9.140625" style="3"/>
    <col min="7187" max="7187" width="15.5703125" style="3" bestFit="1" customWidth="1"/>
    <col min="7188" max="7424" width="9.140625" style="3"/>
    <col min="7425" max="7425" width="44.28515625" style="3" customWidth="1"/>
    <col min="7426" max="7426" width="18.140625" style="3" customWidth="1"/>
    <col min="7427" max="7427" width="20.7109375" style="3" customWidth="1"/>
    <col min="7428" max="7428" width="16.140625" style="3" customWidth="1"/>
    <col min="7429" max="7429" width="17.140625" style="3" customWidth="1"/>
    <col min="7430" max="7430" width="14.85546875" style="3" customWidth="1"/>
    <col min="7431" max="7431" width="20.7109375" style="3" customWidth="1"/>
    <col min="7432" max="7433" width="17.5703125" style="3" customWidth="1"/>
    <col min="7434" max="7434" width="15.85546875" style="3" bestFit="1" customWidth="1"/>
    <col min="7435" max="7435" width="18.140625" style="3" customWidth="1"/>
    <col min="7436" max="7436" width="17.5703125" style="3" customWidth="1"/>
    <col min="7437" max="7437" width="20.7109375" style="3" customWidth="1"/>
    <col min="7438" max="7439" width="9.140625" style="3"/>
    <col min="7440" max="7440" width="16.7109375" style="3" bestFit="1" customWidth="1"/>
    <col min="7441" max="7441" width="15.5703125" style="3" bestFit="1" customWidth="1"/>
    <col min="7442" max="7442" width="9.140625" style="3"/>
    <col min="7443" max="7443" width="15.5703125" style="3" bestFit="1" customWidth="1"/>
    <col min="7444" max="7680" width="9.140625" style="3"/>
    <col min="7681" max="7681" width="44.28515625" style="3" customWidth="1"/>
    <col min="7682" max="7682" width="18.140625" style="3" customWidth="1"/>
    <col min="7683" max="7683" width="20.7109375" style="3" customWidth="1"/>
    <col min="7684" max="7684" width="16.140625" style="3" customWidth="1"/>
    <col min="7685" max="7685" width="17.140625" style="3" customWidth="1"/>
    <col min="7686" max="7686" width="14.85546875" style="3" customWidth="1"/>
    <col min="7687" max="7687" width="20.7109375" style="3" customWidth="1"/>
    <col min="7688" max="7689" width="17.5703125" style="3" customWidth="1"/>
    <col min="7690" max="7690" width="15.85546875" style="3" bestFit="1" customWidth="1"/>
    <col min="7691" max="7691" width="18.140625" style="3" customWidth="1"/>
    <col min="7692" max="7692" width="17.5703125" style="3" customWidth="1"/>
    <col min="7693" max="7693" width="20.7109375" style="3" customWidth="1"/>
    <col min="7694" max="7695" width="9.140625" style="3"/>
    <col min="7696" max="7696" width="16.7109375" style="3" bestFit="1" customWidth="1"/>
    <col min="7697" max="7697" width="15.5703125" style="3" bestFit="1" customWidth="1"/>
    <col min="7698" max="7698" width="9.140625" style="3"/>
    <col min="7699" max="7699" width="15.5703125" style="3" bestFit="1" customWidth="1"/>
    <col min="7700" max="7936" width="9.140625" style="3"/>
    <col min="7937" max="7937" width="44.28515625" style="3" customWidth="1"/>
    <col min="7938" max="7938" width="18.140625" style="3" customWidth="1"/>
    <col min="7939" max="7939" width="20.7109375" style="3" customWidth="1"/>
    <col min="7940" max="7940" width="16.140625" style="3" customWidth="1"/>
    <col min="7941" max="7941" width="17.140625" style="3" customWidth="1"/>
    <col min="7942" max="7942" width="14.85546875" style="3" customWidth="1"/>
    <col min="7943" max="7943" width="20.7109375" style="3" customWidth="1"/>
    <col min="7944" max="7945" width="17.5703125" style="3" customWidth="1"/>
    <col min="7946" max="7946" width="15.85546875" style="3" bestFit="1" customWidth="1"/>
    <col min="7947" max="7947" width="18.140625" style="3" customWidth="1"/>
    <col min="7948" max="7948" width="17.5703125" style="3" customWidth="1"/>
    <col min="7949" max="7949" width="20.7109375" style="3" customWidth="1"/>
    <col min="7950" max="7951" width="9.140625" style="3"/>
    <col min="7952" max="7952" width="16.7109375" style="3" bestFit="1" customWidth="1"/>
    <col min="7953" max="7953" width="15.5703125" style="3" bestFit="1" customWidth="1"/>
    <col min="7954" max="7954" width="9.140625" style="3"/>
    <col min="7955" max="7955" width="15.5703125" style="3" bestFit="1" customWidth="1"/>
    <col min="7956" max="8192" width="9.140625" style="3"/>
    <col min="8193" max="8193" width="44.28515625" style="3" customWidth="1"/>
    <col min="8194" max="8194" width="18.140625" style="3" customWidth="1"/>
    <col min="8195" max="8195" width="20.7109375" style="3" customWidth="1"/>
    <col min="8196" max="8196" width="16.140625" style="3" customWidth="1"/>
    <col min="8197" max="8197" width="17.140625" style="3" customWidth="1"/>
    <col min="8198" max="8198" width="14.85546875" style="3" customWidth="1"/>
    <col min="8199" max="8199" width="20.7109375" style="3" customWidth="1"/>
    <col min="8200" max="8201" width="17.5703125" style="3" customWidth="1"/>
    <col min="8202" max="8202" width="15.85546875" style="3" bestFit="1" customWidth="1"/>
    <col min="8203" max="8203" width="18.140625" style="3" customWidth="1"/>
    <col min="8204" max="8204" width="17.5703125" style="3" customWidth="1"/>
    <col min="8205" max="8205" width="20.7109375" style="3" customWidth="1"/>
    <col min="8206" max="8207" width="9.140625" style="3"/>
    <col min="8208" max="8208" width="16.7109375" style="3" bestFit="1" customWidth="1"/>
    <col min="8209" max="8209" width="15.5703125" style="3" bestFit="1" customWidth="1"/>
    <col min="8210" max="8210" width="9.140625" style="3"/>
    <col min="8211" max="8211" width="15.5703125" style="3" bestFit="1" customWidth="1"/>
    <col min="8212" max="8448" width="9.140625" style="3"/>
    <col min="8449" max="8449" width="44.28515625" style="3" customWidth="1"/>
    <col min="8450" max="8450" width="18.140625" style="3" customWidth="1"/>
    <col min="8451" max="8451" width="20.7109375" style="3" customWidth="1"/>
    <col min="8452" max="8452" width="16.140625" style="3" customWidth="1"/>
    <col min="8453" max="8453" width="17.140625" style="3" customWidth="1"/>
    <col min="8454" max="8454" width="14.85546875" style="3" customWidth="1"/>
    <col min="8455" max="8455" width="20.7109375" style="3" customWidth="1"/>
    <col min="8456" max="8457" width="17.5703125" style="3" customWidth="1"/>
    <col min="8458" max="8458" width="15.85546875" style="3" bestFit="1" customWidth="1"/>
    <col min="8459" max="8459" width="18.140625" style="3" customWidth="1"/>
    <col min="8460" max="8460" width="17.5703125" style="3" customWidth="1"/>
    <col min="8461" max="8461" width="20.7109375" style="3" customWidth="1"/>
    <col min="8462" max="8463" width="9.140625" style="3"/>
    <col min="8464" max="8464" width="16.7109375" style="3" bestFit="1" customWidth="1"/>
    <col min="8465" max="8465" width="15.5703125" style="3" bestFit="1" customWidth="1"/>
    <col min="8466" max="8466" width="9.140625" style="3"/>
    <col min="8467" max="8467" width="15.5703125" style="3" bestFit="1" customWidth="1"/>
    <col min="8468" max="8704" width="9.140625" style="3"/>
    <col min="8705" max="8705" width="44.28515625" style="3" customWidth="1"/>
    <col min="8706" max="8706" width="18.140625" style="3" customWidth="1"/>
    <col min="8707" max="8707" width="20.7109375" style="3" customWidth="1"/>
    <col min="8708" max="8708" width="16.140625" style="3" customWidth="1"/>
    <col min="8709" max="8709" width="17.140625" style="3" customWidth="1"/>
    <col min="8710" max="8710" width="14.85546875" style="3" customWidth="1"/>
    <col min="8711" max="8711" width="20.7109375" style="3" customWidth="1"/>
    <col min="8712" max="8713" width="17.5703125" style="3" customWidth="1"/>
    <col min="8714" max="8714" width="15.85546875" style="3" bestFit="1" customWidth="1"/>
    <col min="8715" max="8715" width="18.140625" style="3" customWidth="1"/>
    <col min="8716" max="8716" width="17.5703125" style="3" customWidth="1"/>
    <col min="8717" max="8717" width="20.7109375" style="3" customWidth="1"/>
    <col min="8718" max="8719" width="9.140625" style="3"/>
    <col min="8720" max="8720" width="16.7109375" style="3" bestFit="1" customWidth="1"/>
    <col min="8721" max="8721" width="15.5703125" style="3" bestFit="1" customWidth="1"/>
    <col min="8722" max="8722" width="9.140625" style="3"/>
    <col min="8723" max="8723" width="15.5703125" style="3" bestFit="1" customWidth="1"/>
    <col min="8724" max="8960" width="9.140625" style="3"/>
    <col min="8961" max="8961" width="44.28515625" style="3" customWidth="1"/>
    <col min="8962" max="8962" width="18.140625" style="3" customWidth="1"/>
    <col min="8963" max="8963" width="20.7109375" style="3" customWidth="1"/>
    <col min="8964" max="8964" width="16.140625" style="3" customWidth="1"/>
    <col min="8965" max="8965" width="17.140625" style="3" customWidth="1"/>
    <col min="8966" max="8966" width="14.85546875" style="3" customWidth="1"/>
    <col min="8967" max="8967" width="20.7109375" style="3" customWidth="1"/>
    <col min="8968" max="8969" width="17.5703125" style="3" customWidth="1"/>
    <col min="8970" max="8970" width="15.85546875" style="3" bestFit="1" customWidth="1"/>
    <col min="8971" max="8971" width="18.140625" style="3" customWidth="1"/>
    <col min="8972" max="8972" width="17.5703125" style="3" customWidth="1"/>
    <col min="8973" max="8973" width="20.7109375" style="3" customWidth="1"/>
    <col min="8974" max="8975" width="9.140625" style="3"/>
    <col min="8976" max="8976" width="16.7109375" style="3" bestFit="1" customWidth="1"/>
    <col min="8977" max="8977" width="15.5703125" style="3" bestFit="1" customWidth="1"/>
    <col min="8978" max="8978" width="9.140625" style="3"/>
    <col min="8979" max="8979" width="15.5703125" style="3" bestFit="1" customWidth="1"/>
    <col min="8980" max="9216" width="9.140625" style="3"/>
    <col min="9217" max="9217" width="44.28515625" style="3" customWidth="1"/>
    <col min="9218" max="9218" width="18.140625" style="3" customWidth="1"/>
    <col min="9219" max="9219" width="20.7109375" style="3" customWidth="1"/>
    <col min="9220" max="9220" width="16.140625" style="3" customWidth="1"/>
    <col min="9221" max="9221" width="17.140625" style="3" customWidth="1"/>
    <col min="9222" max="9222" width="14.85546875" style="3" customWidth="1"/>
    <col min="9223" max="9223" width="20.7109375" style="3" customWidth="1"/>
    <col min="9224" max="9225" width="17.5703125" style="3" customWidth="1"/>
    <col min="9226" max="9226" width="15.85546875" style="3" bestFit="1" customWidth="1"/>
    <col min="9227" max="9227" width="18.140625" style="3" customWidth="1"/>
    <col min="9228" max="9228" width="17.5703125" style="3" customWidth="1"/>
    <col min="9229" max="9229" width="20.7109375" style="3" customWidth="1"/>
    <col min="9230" max="9231" width="9.140625" style="3"/>
    <col min="9232" max="9232" width="16.7109375" style="3" bestFit="1" customWidth="1"/>
    <col min="9233" max="9233" width="15.5703125" style="3" bestFit="1" customWidth="1"/>
    <col min="9234" max="9234" width="9.140625" style="3"/>
    <col min="9235" max="9235" width="15.5703125" style="3" bestFit="1" customWidth="1"/>
    <col min="9236" max="9472" width="9.140625" style="3"/>
    <col min="9473" max="9473" width="44.28515625" style="3" customWidth="1"/>
    <col min="9474" max="9474" width="18.140625" style="3" customWidth="1"/>
    <col min="9475" max="9475" width="20.7109375" style="3" customWidth="1"/>
    <col min="9476" max="9476" width="16.140625" style="3" customWidth="1"/>
    <col min="9477" max="9477" width="17.140625" style="3" customWidth="1"/>
    <col min="9478" max="9478" width="14.85546875" style="3" customWidth="1"/>
    <col min="9479" max="9479" width="20.7109375" style="3" customWidth="1"/>
    <col min="9480" max="9481" width="17.5703125" style="3" customWidth="1"/>
    <col min="9482" max="9482" width="15.85546875" style="3" bestFit="1" customWidth="1"/>
    <col min="9483" max="9483" width="18.140625" style="3" customWidth="1"/>
    <col min="9484" max="9484" width="17.5703125" style="3" customWidth="1"/>
    <col min="9485" max="9485" width="20.7109375" style="3" customWidth="1"/>
    <col min="9486" max="9487" width="9.140625" style="3"/>
    <col min="9488" max="9488" width="16.7109375" style="3" bestFit="1" customWidth="1"/>
    <col min="9489" max="9489" width="15.5703125" style="3" bestFit="1" customWidth="1"/>
    <col min="9490" max="9490" width="9.140625" style="3"/>
    <col min="9491" max="9491" width="15.5703125" style="3" bestFit="1" customWidth="1"/>
    <col min="9492" max="9728" width="9.140625" style="3"/>
    <col min="9729" max="9729" width="44.28515625" style="3" customWidth="1"/>
    <col min="9730" max="9730" width="18.140625" style="3" customWidth="1"/>
    <col min="9731" max="9731" width="20.7109375" style="3" customWidth="1"/>
    <col min="9732" max="9732" width="16.140625" style="3" customWidth="1"/>
    <col min="9733" max="9733" width="17.140625" style="3" customWidth="1"/>
    <col min="9734" max="9734" width="14.85546875" style="3" customWidth="1"/>
    <col min="9735" max="9735" width="20.7109375" style="3" customWidth="1"/>
    <col min="9736" max="9737" width="17.5703125" style="3" customWidth="1"/>
    <col min="9738" max="9738" width="15.85546875" style="3" bestFit="1" customWidth="1"/>
    <col min="9739" max="9739" width="18.140625" style="3" customWidth="1"/>
    <col min="9740" max="9740" width="17.5703125" style="3" customWidth="1"/>
    <col min="9741" max="9741" width="20.7109375" style="3" customWidth="1"/>
    <col min="9742" max="9743" width="9.140625" style="3"/>
    <col min="9744" max="9744" width="16.7109375" style="3" bestFit="1" customWidth="1"/>
    <col min="9745" max="9745" width="15.5703125" style="3" bestFit="1" customWidth="1"/>
    <col min="9746" max="9746" width="9.140625" style="3"/>
    <col min="9747" max="9747" width="15.5703125" style="3" bestFit="1" customWidth="1"/>
    <col min="9748" max="9984" width="9.140625" style="3"/>
    <col min="9985" max="9985" width="44.28515625" style="3" customWidth="1"/>
    <col min="9986" max="9986" width="18.140625" style="3" customWidth="1"/>
    <col min="9987" max="9987" width="20.7109375" style="3" customWidth="1"/>
    <col min="9988" max="9988" width="16.140625" style="3" customWidth="1"/>
    <col min="9989" max="9989" width="17.140625" style="3" customWidth="1"/>
    <col min="9990" max="9990" width="14.85546875" style="3" customWidth="1"/>
    <col min="9991" max="9991" width="20.7109375" style="3" customWidth="1"/>
    <col min="9992" max="9993" width="17.5703125" style="3" customWidth="1"/>
    <col min="9994" max="9994" width="15.85546875" style="3" bestFit="1" customWidth="1"/>
    <col min="9995" max="9995" width="18.140625" style="3" customWidth="1"/>
    <col min="9996" max="9996" width="17.5703125" style="3" customWidth="1"/>
    <col min="9997" max="9997" width="20.7109375" style="3" customWidth="1"/>
    <col min="9998" max="9999" width="9.140625" style="3"/>
    <col min="10000" max="10000" width="16.7109375" style="3" bestFit="1" customWidth="1"/>
    <col min="10001" max="10001" width="15.5703125" style="3" bestFit="1" customWidth="1"/>
    <col min="10002" max="10002" width="9.140625" style="3"/>
    <col min="10003" max="10003" width="15.5703125" style="3" bestFit="1" customWidth="1"/>
    <col min="10004" max="10240" width="9.140625" style="3"/>
    <col min="10241" max="10241" width="44.28515625" style="3" customWidth="1"/>
    <col min="10242" max="10242" width="18.140625" style="3" customWidth="1"/>
    <col min="10243" max="10243" width="20.7109375" style="3" customWidth="1"/>
    <col min="10244" max="10244" width="16.140625" style="3" customWidth="1"/>
    <col min="10245" max="10245" width="17.140625" style="3" customWidth="1"/>
    <col min="10246" max="10246" width="14.85546875" style="3" customWidth="1"/>
    <col min="10247" max="10247" width="20.7109375" style="3" customWidth="1"/>
    <col min="10248" max="10249" width="17.5703125" style="3" customWidth="1"/>
    <col min="10250" max="10250" width="15.85546875" style="3" bestFit="1" customWidth="1"/>
    <col min="10251" max="10251" width="18.140625" style="3" customWidth="1"/>
    <col min="10252" max="10252" width="17.5703125" style="3" customWidth="1"/>
    <col min="10253" max="10253" width="20.7109375" style="3" customWidth="1"/>
    <col min="10254" max="10255" width="9.140625" style="3"/>
    <col min="10256" max="10256" width="16.7109375" style="3" bestFit="1" customWidth="1"/>
    <col min="10257" max="10257" width="15.5703125" style="3" bestFit="1" customWidth="1"/>
    <col min="10258" max="10258" width="9.140625" style="3"/>
    <col min="10259" max="10259" width="15.5703125" style="3" bestFit="1" customWidth="1"/>
    <col min="10260" max="10496" width="9.140625" style="3"/>
    <col min="10497" max="10497" width="44.28515625" style="3" customWidth="1"/>
    <col min="10498" max="10498" width="18.140625" style="3" customWidth="1"/>
    <col min="10499" max="10499" width="20.7109375" style="3" customWidth="1"/>
    <col min="10500" max="10500" width="16.140625" style="3" customWidth="1"/>
    <col min="10501" max="10501" width="17.140625" style="3" customWidth="1"/>
    <col min="10502" max="10502" width="14.85546875" style="3" customWidth="1"/>
    <col min="10503" max="10503" width="20.7109375" style="3" customWidth="1"/>
    <col min="10504" max="10505" width="17.5703125" style="3" customWidth="1"/>
    <col min="10506" max="10506" width="15.85546875" style="3" bestFit="1" customWidth="1"/>
    <col min="10507" max="10507" width="18.140625" style="3" customWidth="1"/>
    <col min="10508" max="10508" width="17.5703125" style="3" customWidth="1"/>
    <col min="10509" max="10509" width="20.7109375" style="3" customWidth="1"/>
    <col min="10510" max="10511" width="9.140625" style="3"/>
    <col min="10512" max="10512" width="16.7109375" style="3" bestFit="1" customWidth="1"/>
    <col min="10513" max="10513" width="15.5703125" style="3" bestFit="1" customWidth="1"/>
    <col min="10514" max="10514" width="9.140625" style="3"/>
    <col min="10515" max="10515" width="15.5703125" style="3" bestFit="1" customWidth="1"/>
    <col min="10516" max="10752" width="9.140625" style="3"/>
    <col min="10753" max="10753" width="44.28515625" style="3" customWidth="1"/>
    <col min="10754" max="10754" width="18.140625" style="3" customWidth="1"/>
    <col min="10755" max="10755" width="20.7109375" style="3" customWidth="1"/>
    <col min="10756" max="10756" width="16.140625" style="3" customWidth="1"/>
    <col min="10757" max="10757" width="17.140625" style="3" customWidth="1"/>
    <col min="10758" max="10758" width="14.85546875" style="3" customWidth="1"/>
    <col min="10759" max="10759" width="20.7109375" style="3" customWidth="1"/>
    <col min="10760" max="10761" width="17.5703125" style="3" customWidth="1"/>
    <col min="10762" max="10762" width="15.85546875" style="3" bestFit="1" customWidth="1"/>
    <col min="10763" max="10763" width="18.140625" style="3" customWidth="1"/>
    <col min="10764" max="10764" width="17.5703125" style="3" customWidth="1"/>
    <col min="10765" max="10765" width="20.7109375" style="3" customWidth="1"/>
    <col min="10766" max="10767" width="9.140625" style="3"/>
    <col min="10768" max="10768" width="16.7109375" style="3" bestFit="1" customWidth="1"/>
    <col min="10769" max="10769" width="15.5703125" style="3" bestFit="1" customWidth="1"/>
    <col min="10770" max="10770" width="9.140625" style="3"/>
    <col min="10771" max="10771" width="15.5703125" style="3" bestFit="1" customWidth="1"/>
    <col min="10772" max="11008" width="9.140625" style="3"/>
    <col min="11009" max="11009" width="44.28515625" style="3" customWidth="1"/>
    <col min="11010" max="11010" width="18.140625" style="3" customWidth="1"/>
    <col min="11011" max="11011" width="20.7109375" style="3" customWidth="1"/>
    <col min="11012" max="11012" width="16.140625" style="3" customWidth="1"/>
    <col min="11013" max="11013" width="17.140625" style="3" customWidth="1"/>
    <col min="11014" max="11014" width="14.85546875" style="3" customWidth="1"/>
    <col min="11015" max="11015" width="20.7109375" style="3" customWidth="1"/>
    <col min="11016" max="11017" width="17.5703125" style="3" customWidth="1"/>
    <col min="11018" max="11018" width="15.85546875" style="3" bestFit="1" customWidth="1"/>
    <col min="11019" max="11019" width="18.140625" style="3" customWidth="1"/>
    <col min="11020" max="11020" width="17.5703125" style="3" customWidth="1"/>
    <col min="11021" max="11021" width="20.7109375" style="3" customWidth="1"/>
    <col min="11022" max="11023" width="9.140625" style="3"/>
    <col min="11024" max="11024" width="16.7109375" style="3" bestFit="1" customWidth="1"/>
    <col min="11025" max="11025" width="15.5703125" style="3" bestFit="1" customWidth="1"/>
    <col min="11026" max="11026" width="9.140625" style="3"/>
    <col min="11027" max="11027" width="15.5703125" style="3" bestFit="1" customWidth="1"/>
    <col min="11028" max="11264" width="9.140625" style="3"/>
    <col min="11265" max="11265" width="44.28515625" style="3" customWidth="1"/>
    <col min="11266" max="11266" width="18.140625" style="3" customWidth="1"/>
    <col min="11267" max="11267" width="20.7109375" style="3" customWidth="1"/>
    <col min="11268" max="11268" width="16.140625" style="3" customWidth="1"/>
    <col min="11269" max="11269" width="17.140625" style="3" customWidth="1"/>
    <col min="11270" max="11270" width="14.85546875" style="3" customWidth="1"/>
    <col min="11271" max="11271" width="20.7109375" style="3" customWidth="1"/>
    <col min="11272" max="11273" width="17.5703125" style="3" customWidth="1"/>
    <col min="11274" max="11274" width="15.85546875" style="3" bestFit="1" customWidth="1"/>
    <col min="11275" max="11275" width="18.140625" style="3" customWidth="1"/>
    <col min="11276" max="11276" width="17.5703125" style="3" customWidth="1"/>
    <col min="11277" max="11277" width="20.7109375" style="3" customWidth="1"/>
    <col min="11278" max="11279" width="9.140625" style="3"/>
    <col min="11280" max="11280" width="16.7109375" style="3" bestFit="1" customWidth="1"/>
    <col min="11281" max="11281" width="15.5703125" style="3" bestFit="1" customWidth="1"/>
    <col min="11282" max="11282" width="9.140625" style="3"/>
    <col min="11283" max="11283" width="15.5703125" style="3" bestFit="1" customWidth="1"/>
    <col min="11284" max="11520" width="9.140625" style="3"/>
    <col min="11521" max="11521" width="44.28515625" style="3" customWidth="1"/>
    <col min="11522" max="11522" width="18.140625" style="3" customWidth="1"/>
    <col min="11523" max="11523" width="20.7109375" style="3" customWidth="1"/>
    <col min="11524" max="11524" width="16.140625" style="3" customWidth="1"/>
    <col min="11525" max="11525" width="17.140625" style="3" customWidth="1"/>
    <col min="11526" max="11526" width="14.85546875" style="3" customWidth="1"/>
    <col min="11527" max="11527" width="20.7109375" style="3" customWidth="1"/>
    <col min="11528" max="11529" width="17.5703125" style="3" customWidth="1"/>
    <col min="11530" max="11530" width="15.85546875" style="3" bestFit="1" customWidth="1"/>
    <col min="11531" max="11531" width="18.140625" style="3" customWidth="1"/>
    <col min="11532" max="11532" width="17.5703125" style="3" customWidth="1"/>
    <col min="11533" max="11533" width="20.7109375" style="3" customWidth="1"/>
    <col min="11534" max="11535" width="9.140625" style="3"/>
    <col min="11536" max="11536" width="16.7109375" style="3" bestFit="1" customWidth="1"/>
    <col min="11537" max="11537" width="15.5703125" style="3" bestFit="1" customWidth="1"/>
    <col min="11538" max="11538" width="9.140625" style="3"/>
    <col min="11539" max="11539" width="15.5703125" style="3" bestFit="1" customWidth="1"/>
    <col min="11540" max="11776" width="9.140625" style="3"/>
    <col min="11777" max="11777" width="44.28515625" style="3" customWidth="1"/>
    <col min="11778" max="11778" width="18.140625" style="3" customWidth="1"/>
    <col min="11779" max="11779" width="20.7109375" style="3" customWidth="1"/>
    <col min="11780" max="11780" width="16.140625" style="3" customWidth="1"/>
    <col min="11781" max="11781" width="17.140625" style="3" customWidth="1"/>
    <col min="11782" max="11782" width="14.85546875" style="3" customWidth="1"/>
    <col min="11783" max="11783" width="20.7109375" style="3" customWidth="1"/>
    <col min="11784" max="11785" width="17.5703125" style="3" customWidth="1"/>
    <col min="11786" max="11786" width="15.85546875" style="3" bestFit="1" customWidth="1"/>
    <col min="11787" max="11787" width="18.140625" style="3" customWidth="1"/>
    <col min="11788" max="11788" width="17.5703125" style="3" customWidth="1"/>
    <col min="11789" max="11789" width="20.7109375" style="3" customWidth="1"/>
    <col min="11790" max="11791" width="9.140625" style="3"/>
    <col min="11792" max="11792" width="16.7109375" style="3" bestFit="1" customWidth="1"/>
    <col min="11793" max="11793" width="15.5703125" style="3" bestFit="1" customWidth="1"/>
    <col min="11794" max="11794" width="9.140625" style="3"/>
    <col min="11795" max="11795" width="15.5703125" style="3" bestFit="1" customWidth="1"/>
    <col min="11796" max="12032" width="9.140625" style="3"/>
    <col min="12033" max="12033" width="44.28515625" style="3" customWidth="1"/>
    <col min="12034" max="12034" width="18.140625" style="3" customWidth="1"/>
    <col min="12035" max="12035" width="20.7109375" style="3" customWidth="1"/>
    <col min="12036" max="12036" width="16.140625" style="3" customWidth="1"/>
    <col min="12037" max="12037" width="17.140625" style="3" customWidth="1"/>
    <col min="12038" max="12038" width="14.85546875" style="3" customWidth="1"/>
    <col min="12039" max="12039" width="20.7109375" style="3" customWidth="1"/>
    <col min="12040" max="12041" width="17.5703125" style="3" customWidth="1"/>
    <col min="12042" max="12042" width="15.85546875" style="3" bestFit="1" customWidth="1"/>
    <col min="12043" max="12043" width="18.140625" style="3" customWidth="1"/>
    <col min="12044" max="12044" width="17.5703125" style="3" customWidth="1"/>
    <col min="12045" max="12045" width="20.7109375" style="3" customWidth="1"/>
    <col min="12046" max="12047" width="9.140625" style="3"/>
    <col min="12048" max="12048" width="16.7109375" style="3" bestFit="1" customWidth="1"/>
    <col min="12049" max="12049" width="15.5703125" style="3" bestFit="1" customWidth="1"/>
    <col min="12050" max="12050" width="9.140625" style="3"/>
    <col min="12051" max="12051" width="15.5703125" style="3" bestFit="1" customWidth="1"/>
    <col min="12052" max="12288" width="9.140625" style="3"/>
    <col min="12289" max="12289" width="44.28515625" style="3" customWidth="1"/>
    <col min="12290" max="12290" width="18.140625" style="3" customWidth="1"/>
    <col min="12291" max="12291" width="20.7109375" style="3" customWidth="1"/>
    <col min="12292" max="12292" width="16.140625" style="3" customWidth="1"/>
    <col min="12293" max="12293" width="17.140625" style="3" customWidth="1"/>
    <col min="12294" max="12294" width="14.85546875" style="3" customWidth="1"/>
    <col min="12295" max="12295" width="20.7109375" style="3" customWidth="1"/>
    <col min="12296" max="12297" width="17.5703125" style="3" customWidth="1"/>
    <col min="12298" max="12298" width="15.85546875" style="3" bestFit="1" customWidth="1"/>
    <col min="12299" max="12299" width="18.140625" style="3" customWidth="1"/>
    <col min="12300" max="12300" width="17.5703125" style="3" customWidth="1"/>
    <col min="12301" max="12301" width="20.7109375" style="3" customWidth="1"/>
    <col min="12302" max="12303" width="9.140625" style="3"/>
    <col min="12304" max="12304" width="16.7109375" style="3" bestFit="1" customWidth="1"/>
    <col min="12305" max="12305" width="15.5703125" style="3" bestFit="1" customWidth="1"/>
    <col min="12306" max="12306" width="9.140625" style="3"/>
    <col min="12307" max="12307" width="15.5703125" style="3" bestFit="1" customWidth="1"/>
    <col min="12308" max="12544" width="9.140625" style="3"/>
    <col min="12545" max="12545" width="44.28515625" style="3" customWidth="1"/>
    <col min="12546" max="12546" width="18.140625" style="3" customWidth="1"/>
    <col min="12547" max="12547" width="20.7109375" style="3" customWidth="1"/>
    <col min="12548" max="12548" width="16.140625" style="3" customWidth="1"/>
    <col min="12549" max="12549" width="17.140625" style="3" customWidth="1"/>
    <col min="12550" max="12550" width="14.85546875" style="3" customWidth="1"/>
    <col min="12551" max="12551" width="20.7109375" style="3" customWidth="1"/>
    <col min="12552" max="12553" width="17.5703125" style="3" customWidth="1"/>
    <col min="12554" max="12554" width="15.85546875" style="3" bestFit="1" customWidth="1"/>
    <col min="12555" max="12555" width="18.140625" style="3" customWidth="1"/>
    <col min="12556" max="12556" width="17.5703125" style="3" customWidth="1"/>
    <col min="12557" max="12557" width="20.7109375" style="3" customWidth="1"/>
    <col min="12558" max="12559" width="9.140625" style="3"/>
    <col min="12560" max="12560" width="16.7109375" style="3" bestFit="1" customWidth="1"/>
    <col min="12561" max="12561" width="15.5703125" style="3" bestFit="1" customWidth="1"/>
    <col min="12562" max="12562" width="9.140625" style="3"/>
    <col min="12563" max="12563" width="15.5703125" style="3" bestFit="1" customWidth="1"/>
    <col min="12564" max="12800" width="9.140625" style="3"/>
    <col min="12801" max="12801" width="44.28515625" style="3" customWidth="1"/>
    <col min="12802" max="12802" width="18.140625" style="3" customWidth="1"/>
    <col min="12803" max="12803" width="20.7109375" style="3" customWidth="1"/>
    <col min="12804" max="12804" width="16.140625" style="3" customWidth="1"/>
    <col min="12805" max="12805" width="17.140625" style="3" customWidth="1"/>
    <col min="12806" max="12806" width="14.85546875" style="3" customWidth="1"/>
    <col min="12807" max="12807" width="20.7109375" style="3" customWidth="1"/>
    <col min="12808" max="12809" width="17.5703125" style="3" customWidth="1"/>
    <col min="12810" max="12810" width="15.85546875" style="3" bestFit="1" customWidth="1"/>
    <col min="12811" max="12811" width="18.140625" style="3" customWidth="1"/>
    <col min="12812" max="12812" width="17.5703125" style="3" customWidth="1"/>
    <col min="12813" max="12813" width="20.7109375" style="3" customWidth="1"/>
    <col min="12814" max="12815" width="9.140625" style="3"/>
    <col min="12816" max="12816" width="16.7109375" style="3" bestFit="1" customWidth="1"/>
    <col min="12817" max="12817" width="15.5703125" style="3" bestFit="1" customWidth="1"/>
    <col min="12818" max="12818" width="9.140625" style="3"/>
    <col min="12819" max="12819" width="15.5703125" style="3" bestFit="1" customWidth="1"/>
    <col min="12820" max="13056" width="9.140625" style="3"/>
    <col min="13057" max="13057" width="44.28515625" style="3" customWidth="1"/>
    <col min="13058" max="13058" width="18.140625" style="3" customWidth="1"/>
    <col min="13059" max="13059" width="20.7109375" style="3" customWidth="1"/>
    <col min="13060" max="13060" width="16.140625" style="3" customWidth="1"/>
    <col min="13061" max="13061" width="17.140625" style="3" customWidth="1"/>
    <col min="13062" max="13062" width="14.85546875" style="3" customWidth="1"/>
    <col min="13063" max="13063" width="20.7109375" style="3" customWidth="1"/>
    <col min="13064" max="13065" width="17.5703125" style="3" customWidth="1"/>
    <col min="13066" max="13066" width="15.85546875" style="3" bestFit="1" customWidth="1"/>
    <col min="13067" max="13067" width="18.140625" style="3" customWidth="1"/>
    <col min="13068" max="13068" width="17.5703125" style="3" customWidth="1"/>
    <col min="13069" max="13069" width="20.7109375" style="3" customWidth="1"/>
    <col min="13070" max="13071" width="9.140625" style="3"/>
    <col min="13072" max="13072" width="16.7109375" style="3" bestFit="1" customWidth="1"/>
    <col min="13073" max="13073" width="15.5703125" style="3" bestFit="1" customWidth="1"/>
    <col min="13074" max="13074" width="9.140625" style="3"/>
    <col min="13075" max="13075" width="15.5703125" style="3" bestFit="1" customWidth="1"/>
    <col min="13076" max="13312" width="9.140625" style="3"/>
    <col min="13313" max="13313" width="44.28515625" style="3" customWidth="1"/>
    <col min="13314" max="13314" width="18.140625" style="3" customWidth="1"/>
    <col min="13315" max="13315" width="20.7109375" style="3" customWidth="1"/>
    <col min="13316" max="13316" width="16.140625" style="3" customWidth="1"/>
    <col min="13317" max="13317" width="17.140625" style="3" customWidth="1"/>
    <col min="13318" max="13318" width="14.85546875" style="3" customWidth="1"/>
    <col min="13319" max="13319" width="20.7109375" style="3" customWidth="1"/>
    <col min="13320" max="13321" width="17.5703125" style="3" customWidth="1"/>
    <col min="13322" max="13322" width="15.85546875" style="3" bestFit="1" customWidth="1"/>
    <col min="13323" max="13323" width="18.140625" style="3" customWidth="1"/>
    <col min="13324" max="13324" width="17.5703125" style="3" customWidth="1"/>
    <col min="13325" max="13325" width="20.7109375" style="3" customWidth="1"/>
    <col min="13326" max="13327" width="9.140625" style="3"/>
    <col min="13328" max="13328" width="16.7109375" style="3" bestFit="1" customWidth="1"/>
    <col min="13329" max="13329" width="15.5703125" style="3" bestFit="1" customWidth="1"/>
    <col min="13330" max="13330" width="9.140625" style="3"/>
    <col min="13331" max="13331" width="15.5703125" style="3" bestFit="1" customWidth="1"/>
    <col min="13332" max="13568" width="9.140625" style="3"/>
    <col min="13569" max="13569" width="44.28515625" style="3" customWidth="1"/>
    <col min="13570" max="13570" width="18.140625" style="3" customWidth="1"/>
    <col min="13571" max="13571" width="20.7109375" style="3" customWidth="1"/>
    <col min="13572" max="13572" width="16.140625" style="3" customWidth="1"/>
    <col min="13573" max="13573" width="17.140625" style="3" customWidth="1"/>
    <col min="13574" max="13574" width="14.85546875" style="3" customWidth="1"/>
    <col min="13575" max="13575" width="20.7109375" style="3" customWidth="1"/>
    <col min="13576" max="13577" width="17.5703125" style="3" customWidth="1"/>
    <col min="13578" max="13578" width="15.85546875" style="3" bestFit="1" customWidth="1"/>
    <col min="13579" max="13579" width="18.140625" style="3" customWidth="1"/>
    <col min="13580" max="13580" width="17.5703125" style="3" customWidth="1"/>
    <col min="13581" max="13581" width="20.7109375" style="3" customWidth="1"/>
    <col min="13582" max="13583" width="9.140625" style="3"/>
    <col min="13584" max="13584" width="16.7109375" style="3" bestFit="1" customWidth="1"/>
    <col min="13585" max="13585" width="15.5703125" style="3" bestFit="1" customWidth="1"/>
    <col min="13586" max="13586" width="9.140625" style="3"/>
    <col min="13587" max="13587" width="15.5703125" style="3" bestFit="1" customWidth="1"/>
    <col min="13588" max="13824" width="9.140625" style="3"/>
    <col min="13825" max="13825" width="44.28515625" style="3" customWidth="1"/>
    <col min="13826" max="13826" width="18.140625" style="3" customWidth="1"/>
    <col min="13827" max="13827" width="20.7109375" style="3" customWidth="1"/>
    <col min="13828" max="13828" width="16.140625" style="3" customWidth="1"/>
    <col min="13829" max="13829" width="17.140625" style="3" customWidth="1"/>
    <col min="13830" max="13830" width="14.85546875" style="3" customWidth="1"/>
    <col min="13831" max="13831" width="20.7109375" style="3" customWidth="1"/>
    <col min="13832" max="13833" width="17.5703125" style="3" customWidth="1"/>
    <col min="13834" max="13834" width="15.85546875" style="3" bestFit="1" customWidth="1"/>
    <col min="13835" max="13835" width="18.140625" style="3" customWidth="1"/>
    <col min="13836" max="13836" width="17.5703125" style="3" customWidth="1"/>
    <col min="13837" max="13837" width="20.7109375" style="3" customWidth="1"/>
    <col min="13838" max="13839" width="9.140625" style="3"/>
    <col min="13840" max="13840" width="16.7109375" style="3" bestFit="1" customWidth="1"/>
    <col min="13841" max="13841" width="15.5703125" style="3" bestFit="1" customWidth="1"/>
    <col min="13842" max="13842" width="9.140625" style="3"/>
    <col min="13843" max="13843" width="15.5703125" style="3" bestFit="1" customWidth="1"/>
    <col min="13844" max="14080" width="9.140625" style="3"/>
    <col min="14081" max="14081" width="44.28515625" style="3" customWidth="1"/>
    <col min="14082" max="14082" width="18.140625" style="3" customWidth="1"/>
    <col min="14083" max="14083" width="20.7109375" style="3" customWidth="1"/>
    <col min="14084" max="14084" width="16.140625" style="3" customWidth="1"/>
    <col min="14085" max="14085" width="17.140625" style="3" customWidth="1"/>
    <col min="14086" max="14086" width="14.85546875" style="3" customWidth="1"/>
    <col min="14087" max="14087" width="20.7109375" style="3" customWidth="1"/>
    <col min="14088" max="14089" width="17.5703125" style="3" customWidth="1"/>
    <col min="14090" max="14090" width="15.85546875" style="3" bestFit="1" customWidth="1"/>
    <col min="14091" max="14091" width="18.140625" style="3" customWidth="1"/>
    <col min="14092" max="14092" width="17.5703125" style="3" customWidth="1"/>
    <col min="14093" max="14093" width="20.7109375" style="3" customWidth="1"/>
    <col min="14094" max="14095" width="9.140625" style="3"/>
    <col min="14096" max="14096" width="16.7109375" style="3" bestFit="1" customWidth="1"/>
    <col min="14097" max="14097" width="15.5703125" style="3" bestFit="1" customWidth="1"/>
    <col min="14098" max="14098" width="9.140625" style="3"/>
    <col min="14099" max="14099" width="15.5703125" style="3" bestFit="1" customWidth="1"/>
    <col min="14100" max="14336" width="9.140625" style="3"/>
    <col min="14337" max="14337" width="44.28515625" style="3" customWidth="1"/>
    <col min="14338" max="14338" width="18.140625" style="3" customWidth="1"/>
    <col min="14339" max="14339" width="20.7109375" style="3" customWidth="1"/>
    <col min="14340" max="14340" width="16.140625" style="3" customWidth="1"/>
    <col min="14341" max="14341" width="17.140625" style="3" customWidth="1"/>
    <col min="14342" max="14342" width="14.85546875" style="3" customWidth="1"/>
    <col min="14343" max="14343" width="20.7109375" style="3" customWidth="1"/>
    <col min="14344" max="14345" width="17.5703125" style="3" customWidth="1"/>
    <col min="14346" max="14346" width="15.85546875" style="3" bestFit="1" customWidth="1"/>
    <col min="14347" max="14347" width="18.140625" style="3" customWidth="1"/>
    <col min="14348" max="14348" width="17.5703125" style="3" customWidth="1"/>
    <col min="14349" max="14349" width="20.7109375" style="3" customWidth="1"/>
    <col min="14350" max="14351" width="9.140625" style="3"/>
    <col min="14352" max="14352" width="16.7109375" style="3" bestFit="1" customWidth="1"/>
    <col min="14353" max="14353" width="15.5703125" style="3" bestFit="1" customWidth="1"/>
    <col min="14354" max="14354" width="9.140625" style="3"/>
    <col min="14355" max="14355" width="15.5703125" style="3" bestFit="1" customWidth="1"/>
    <col min="14356" max="14592" width="9.140625" style="3"/>
    <col min="14593" max="14593" width="44.28515625" style="3" customWidth="1"/>
    <col min="14594" max="14594" width="18.140625" style="3" customWidth="1"/>
    <col min="14595" max="14595" width="20.7109375" style="3" customWidth="1"/>
    <col min="14596" max="14596" width="16.140625" style="3" customWidth="1"/>
    <col min="14597" max="14597" width="17.140625" style="3" customWidth="1"/>
    <col min="14598" max="14598" width="14.85546875" style="3" customWidth="1"/>
    <col min="14599" max="14599" width="20.7109375" style="3" customWidth="1"/>
    <col min="14600" max="14601" width="17.5703125" style="3" customWidth="1"/>
    <col min="14602" max="14602" width="15.85546875" style="3" bestFit="1" customWidth="1"/>
    <col min="14603" max="14603" width="18.140625" style="3" customWidth="1"/>
    <col min="14604" max="14604" width="17.5703125" style="3" customWidth="1"/>
    <col min="14605" max="14605" width="20.7109375" style="3" customWidth="1"/>
    <col min="14606" max="14607" width="9.140625" style="3"/>
    <col min="14608" max="14608" width="16.7109375" style="3" bestFit="1" customWidth="1"/>
    <col min="14609" max="14609" width="15.5703125" style="3" bestFit="1" customWidth="1"/>
    <col min="14610" max="14610" width="9.140625" style="3"/>
    <col min="14611" max="14611" width="15.5703125" style="3" bestFit="1" customWidth="1"/>
    <col min="14612" max="14848" width="9.140625" style="3"/>
    <col min="14849" max="14849" width="44.28515625" style="3" customWidth="1"/>
    <col min="14850" max="14850" width="18.140625" style="3" customWidth="1"/>
    <col min="14851" max="14851" width="20.7109375" style="3" customWidth="1"/>
    <col min="14852" max="14852" width="16.140625" style="3" customWidth="1"/>
    <col min="14853" max="14853" width="17.140625" style="3" customWidth="1"/>
    <col min="14854" max="14854" width="14.85546875" style="3" customWidth="1"/>
    <col min="14855" max="14855" width="20.7109375" style="3" customWidth="1"/>
    <col min="14856" max="14857" width="17.5703125" style="3" customWidth="1"/>
    <col min="14858" max="14858" width="15.85546875" style="3" bestFit="1" customWidth="1"/>
    <col min="14859" max="14859" width="18.140625" style="3" customWidth="1"/>
    <col min="14860" max="14860" width="17.5703125" style="3" customWidth="1"/>
    <col min="14861" max="14861" width="20.7109375" style="3" customWidth="1"/>
    <col min="14862" max="14863" width="9.140625" style="3"/>
    <col min="14864" max="14864" width="16.7109375" style="3" bestFit="1" customWidth="1"/>
    <col min="14865" max="14865" width="15.5703125" style="3" bestFit="1" customWidth="1"/>
    <col min="14866" max="14866" width="9.140625" style="3"/>
    <col min="14867" max="14867" width="15.5703125" style="3" bestFit="1" customWidth="1"/>
    <col min="14868" max="15104" width="9.140625" style="3"/>
    <col min="15105" max="15105" width="44.28515625" style="3" customWidth="1"/>
    <col min="15106" max="15106" width="18.140625" style="3" customWidth="1"/>
    <col min="15107" max="15107" width="20.7109375" style="3" customWidth="1"/>
    <col min="15108" max="15108" width="16.140625" style="3" customWidth="1"/>
    <col min="15109" max="15109" width="17.140625" style="3" customWidth="1"/>
    <col min="15110" max="15110" width="14.85546875" style="3" customWidth="1"/>
    <col min="15111" max="15111" width="20.7109375" style="3" customWidth="1"/>
    <col min="15112" max="15113" width="17.5703125" style="3" customWidth="1"/>
    <col min="15114" max="15114" width="15.85546875" style="3" bestFit="1" customWidth="1"/>
    <col min="15115" max="15115" width="18.140625" style="3" customWidth="1"/>
    <col min="15116" max="15116" width="17.5703125" style="3" customWidth="1"/>
    <col min="15117" max="15117" width="20.7109375" style="3" customWidth="1"/>
    <col min="15118" max="15119" width="9.140625" style="3"/>
    <col min="15120" max="15120" width="16.7109375" style="3" bestFit="1" customWidth="1"/>
    <col min="15121" max="15121" width="15.5703125" style="3" bestFit="1" customWidth="1"/>
    <col min="15122" max="15122" width="9.140625" style="3"/>
    <col min="15123" max="15123" width="15.5703125" style="3" bestFit="1" customWidth="1"/>
    <col min="15124" max="15360" width="9.140625" style="3"/>
    <col min="15361" max="15361" width="44.28515625" style="3" customWidth="1"/>
    <col min="15362" max="15362" width="18.140625" style="3" customWidth="1"/>
    <col min="15363" max="15363" width="20.7109375" style="3" customWidth="1"/>
    <col min="15364" max="15364" width="16.140625" style="3" customWidth="1"/>
    <col min="15365" max="15365" width="17.140625" style="3" customWidth="1"/>
    <col min="15366" max="15366" width="14.85546875" style="3" customWidth="1"/>
    <col min="15367" max="15367" width="20.7109375" style="3" customWidth="1"/>
    <col min="15368" max="15369" width="17.5703125" style="3" customWidth="1"/>
    <col min="15370" max="15370" width="15.85546875" style="3" bestFit="1" customWidth="1"/>
    <col min="15371" max="15371" width="18.140625" style="3" customWidth="1"/>
    <col min="15372" max="15372" width="17.5703125" style="3" customWidth="1"/>
    <col min="15373" max="15373" width="20.7109375" style="3" customWidth="1"/>
    <col min="15374" max="15375" width="9.140625" style="3"/>
    <col min="15376" max="15376" width="16.7109375" style="3" bestFit="1" customWidth="1"/>
    <col min="15377" max="15377" width="15.5703125" style="3" bestFit="1" customWidth="1"/>
    <col min="15378" max="15378" width="9.140625" style="3"/>
    <col min="15379" max="15379" width="15.5703125" style="3" bestFit="1" customWidth="1"/>
    <col min="15380" max="15616" width="9.140625" style="3"/>
    <col min="15617" max="15617" width="44.28515625" style="3" customWidth="1"/>
    <col min="15618" max="15618" width="18.140625" style="3" customWidth="1"/>
    <col min="15619" max="15619" width="20.7109375" style="3" customWidth="1"/>
    <col min="15620" max="15620" width="16.140625" style="3" customWidth="1"/>
    <col min="15621" max="15621" width="17.140625" style="3" customWidth="1"/>
    <col min="15622" max="15622" width="14.85546875" style="3" customWidth="1"/>
    <col min="15623" max="15623" width="20.7109375" style="3" customWidth="1"/>
    <col min="15624" max="15625" width="17.5703125" style="3" customWidth="1"/>
    <col min="15626" max="15626" width="15.85546875" style="3" bestFit="1" customWidth="1"/>
    <col min="15627" max="15627" width="18.140625" style="3" customWidth="1"/>
    <col min="15628" max="15628" width="17.5703125" style="3" customWidth="1"/>
    <col min="15629" max="15629" width="20.7109375" style="3" customWidth="1"/>
    <col min="15630" max="15631" width="9.140625" style="3"/>
    <col min="15632" max="15632" width="16.7109375" style="3" bestFit="1" customWidth="1"/>
    <col min="15633" max="15633" width="15.5703125" style="3" bestFit="1" customWidth="1"/>
    <col min="15634" max="15634" width="9.140625" style="3"/>
    <col min="15635" max="15635" width="15.5703125" style="3" bestFit="1" customWidth="1"/>
    <col min="15636" max="15872" width="9.140625" style="3"/>
    <col min="15873" max="15873" width="44.28515625" style="3" customWidth="1"/>
    <col min="15874" max="15874" width="18.140625" style="3" customWidth="1"/>
    <col min="15875" max="15875" width="20.7109375" style="3" customWidth="1"/>
    <col min="15876" max="15876" width="16.140625" style="3" customWidth="1"/>
    <col min="15877" max="15877" width="17.140625" style="3" customWidth="1"/>
    <col min="15878" max="15878" width="14.85546875" style="3" customWidth="1"/>
    <col min="15879" max="15879" width="20.7109375" style="3" customWidth="1"/>
    <col min="15880" max="15881" width="17.5703125" style="3" customWidth="1"/>
    <col min="15882" max="15882" width="15.85546875" style="3" bestFit="1" customWidth="1"/>
    <col min="15883" max="15883" width="18.140625" style="3" customWidth="1"/>
    <col min="15884" max="15884" width="17.5703125" style="3" customWidth="1"/>
    <col min="15885" max="15885" width="20.7109375" style="3" customWidth="1"/>
    <col min="15886" max="15887" width="9.140625" style="3"/>
    <col min="15888" max="15888" width="16.7109375" style="3" bestFit="1" customWidth="1"/>
    <col min="15889" max="15889" width="15.5703125" style="3" bestFit="1" customWidth="1"/>
    <col min="15890" max="15890" width="9.140625" style="3"/>
    <col min="15891" max="15891" width="15.5703125" style="3" bestFit="1" customWidth="1"/>
    <col min="15892" max="16128" width="9.140625" style="3"/>
    <col min="16129" max="16129" width="44.28515625" style="3" customWidth="1"/>
    <col min="16130" max="16130" width="18.140625" style="3" customWidth="1"/>
    <col min="16131" max="16131" width="20.7109375" style="3" customWidth="1"/>
    <col min="16132" max="16132" width="16.140625" style="3" customWidth="1"/>
    <col min="16133" max="16133" width="17.140625" style="3" customWidth="1"/>
    <col min="16134" max="16134" width="14.85546875" style="3" customWidth="1"/>
    <col min="16135" max="16135" width="20.7109375" style="3" customWidth="1"/>
    <col min="16136" max="16137" width="17.5703125" style="3" customWidth="1"/>
    <col min="16138" max="16138" width="15.85546875" style="3" bestFit="1" customWidth="1"/>
    <col min="16139" max="16139" width="18.140625" style="3" customWidth="1"/>
    <col min="16140" max="16140" width="17.5703125" style="3" customWidth="1"/>
    <col min="16141" max="16141" width="20.7109375" style="3" customWidth="1"/>
    <col min="16142" max="16143" width="9.140625" style="3"/>
    <col min="16144" max="16144" width="16.7109375" style="3" bestFit="1" customWidth="1"/>
    <col min="16145" max="16145" width="15.5703125" style="3" bestFit="1" customWidth="1"/>
    <col min="16146" max="16146" width="9.140625" style="3"/>
    <col min="16147" max="16147" width="15.5703125" style="3" bestFit="1" customWidth="1"/>
    <col min="16148" max="16384" width="9.140625" style="3"/>
  </cols>
  <sheetData>
    <row r="1" spans="1:17">
      <c r="A1" s="684" t="s">
        <v>361</v>
      </c>
      <c r="B1" s="684"/>
      <c r="C1" s="684"/>
      <c r="D1" s="684"/>
      <c r="E1" s="684"/>
      <c r="F1" s="684"/>
      <c r="G1" s="684"/>
      <c r="H1" s="1"/>
      <c r="I1" s="1"/>
      <c r="J1" s="1"/>
      <c r="K1" s="1"/>
      <c r="L1" s="1"/>
      <c r="M1" s="2" t="s">
        <v>47</v>
      </c>
    </row>
    <row r="2" spans="1:17">
      <c r="A2" s="685" t="s">
        <v>48</v>
      </c>
      <c r="B2" s="685" t="s">
        <v>49</v>
      </c>
      <c r="C2" s="685"/>
      <c r="D2" s="685"/>
      <c r="E2" s="685"/>
      <c r="F2" s="685"/>
      <c r="G2" s="685"/>
      <c r="H2" s="686" t="s">
        <v>50</v>
      </c>
      <c r="I2" s="687"/>
      <c r="J2" s="687"/>
      <c r="K2" s="687"/>
      <c r="L2" s="688"/>
      <c r="M2" s="4"/>
    </row>
    <row r="3" spans="1:17">
      <c r="A3" s="685"/>
      <c r="B3" s="5" t="s">
        <v>51</v>
      </c>
      <c r="C3" s="6" t="s">
        <v>52</v>
      </c>
      <c r="D3" s="6" t="s">
        <v>53</v>
      </c>
      <c r="E3" s="6" t="s">
        <v>54</v>
      </c>
      <c r="F3" s="689" t="s">
        <v>12</v>
      </c>
      <c r="G3" s="689" t="s">
        <v>6</v>
      </c>
      <c r="H3" s="689" t="s">
        <v>55</v>
      </c>
      <c r="I3" s="689" t="s">
        <v>16</v>
      </c>
      <c r="J3" s="6" t="s">
        <v>54</v>
      </c>
      <c r="K3" s="689" t="s">
        <v>56</v>
      </c>
      <c r="L3" s="689" t="s">
        <v>6</v>
      </c>
      <c r="M3" s="7" t="s">
        <v>57</v>
      </c>
    </row>
    <row r="4" spans="1:17">
      <c r="A4" s="685"/>
      <c r="B4" s="8" t="s">
        <v>58</v>
      </c>
      <c r="C4" s="9" t="s">
        <v>59</v>
      </c>
      <c r="D4" s="9" t="s">
        <v>60</v>
      </c>
      <c r="E4" s="9" t="s">
        <v>61</v>
      </c>
      <c r="F4" s="690"/>
      <c r="G4" s="690"/>
      <c r="H4" s="690"/>
      <c r="I4" s="690"/>
      <c r="J4" s="9" t="s">
        <v>62</v>
      </c>
      <c r="K4" s="690"/>
      <c r="L4" s="690"/>
      <c r="M4" s="10" t="s">
        <v>63</v>
      </c>
    </row>
    <row r="5" spans="1:17">
      <c r="A5" s="469" t="s">
        <v>64</v>
      </c>
      <c r="B5" s="473"/>
      <c r="C5" s="473"/>
      <c r="D5" s="473"/>
      <c r="F5" s="328"/>
      <c r="G5" s="329"/>
      <c r="H5" s="328"/>
      <c r="I5" s="329"/>
      <c r="J5" s="329"/>
      <c r="K5" s="330"/>
      <c r="L5" s="14"/>
      <c r="M5" s="328"/>
      <c r="P5" s="61"/>
      <c r="Q5" s="87"/>
    </row>
    <row r="6" spans="1:17">
      <c r="A6" s="470" t="s">
        <v>65</v>
      </c>
      <c r="B6" s="474">
        <v>109307325.45</v>
      </c>
      <c r="C6" s="474">
        <v>35843374.57</v>
      </c>
      <c r="D6" s="474">
        <v>1982571.94</v>
      </c>
      <c r="E6" s="16">
        <v>5506722.8799999999</v>
      </c>
      <c r="F6" s="17">
        <v>12773.25</v>
      </c>
      <c r="G6" s="18">
        <v>152652768.09</v>
      </c>
      <c r="H6" s="17">
        <v>6106904.5899999999</v>
      </c>
      <c r="I6" s="18">
        <v>6611683.1299999999</v>
      </c>
      <c r="J6" s="18">
        <v>957277.22</v>
      </c>
      <c r="K6" s="19">
        <v>18624122.359999999</v>
      </c>
      <c r="L6" s="16">
        <v>32299987.289999999</v>
      </c>
      <c r="M6" s="17">
        <v>184952755.38</v>
      </c>
      <c r="P6" s="20"/>
    </row>
    <row r="7" spans="1:17">
      <c r="A7" s="470" t="s">
        <v>66</v>
      </c>
      <c r="B7" s="474">
        <v>4085127.08</v>
      </c>
      <c r="C7" s="474">
        <v>5916691.9400000004</v>
      </c>
      <c r="D7" s="474">
        <v>82194.62</v>
      </c>
      <c r="E7" s="16">
        <v>999139.22</v>
      </c>
      <c r="F7" s="17">
        <v>0</v>
      </c>
      <c r="G7" s="18">
        <v>11083152.859999999</v>
      </c>
      <c r="H7" s="17">
        <v>845957.03</v>
      </c>
      <c r="I7" s="18">
        <v>805405.25</v>
      </c>
      <c r="J7" s="18">
        <v>186763.91</v>
      </c>
      <c r="K7" s="19">
        <v>10286423.09</v>
      </c>
      <c r="L7" s="16">
        <v>12124549.289999999</v>
      </c>
      <c r="M7" s="17">
        <v>23207702.149999999</v>
      </c>
      <c r="P7" s="20"/>
    </row>
    <row r="8" spans="1:17">
      <c r="A8" s="470" t="s">
        <v>67</v>
      </c>
      <c r="B8" s="474">
        <v>50265211.509999998</v>
      </c>
      <c r="C8" s="474">
        <v>52589562.780000001</v>
      </c>
      <c r="D8" s="474">
        <v>1538056.84</v>
      </c>
      <c r="E8" s="16">
        <v>3668717.68</v>
      </c>
      <c r="F8" s="17">
        <v>35780.31</v>
      </c>
      <c r="G8" s="18">
        <v>108097329.11</v>
      </c>
      <c r="H8" s="17">
        <v>4540014.6900000004</v>
      </c>
      <c r="I8" s="18">
        <v>4680996.6100000003</v>
      </c>
      <c r="J8" s="18">
        <v>588401.02</v>
      </c>
      <c r="K8" s="19">
        <v>30989526.190000001</v>
      </c>
      <c r="L8" s="16">
        <v>40798938.509999998</v>
      </c>
      <c r="M8" s="17">
        <v>148896267.62</v>
      </c>
      <c r="P8" s="20"/>
    </row>
    <row r="9" spans="1:17">
      <c r="A9" s="470" t="s">
        <v>68</v>
      </c>
      <c r="B9" s="474">
        <v>93559001.909999996</v>
      </c>
      <c r="C9" s="474">
        <v>27468046.899999999</v>
      </c>
      <c r="D9" s="474">
        <v>2202644.2000000002</v>
      </c>
      <c r="E9" s="16">
        <v>5261582.7</v>
      </c>
      <c r="F9" s="17">
        <v>44397.18</v>
      </c>
      <c r="G9" s="18">
        <v>128535672.90000001</v>
      </c>
      <c r="H9" s="17">
        <v>8010203.6699999999</v>
      </c>
      <c r="I9" s="18">
        <v>7312482.79</v>
      </c>
      <c r="J9" s="18">
        <v>1176733.19</v>
      </c>
      <c r="K9" s="19">
        <v>12888631.93</v>
      </c>
      <c r="L9" s="16">
        <v>29388051.57</v>
      </c>
      <c r="M9" s="17">
        <v>157923724.47999999</v>
      </c>
      <c r="P9" s="20"/>
    </row>
    <row r="10" spans="1:17">
      <c r="A10" s="470" t="s">
        <v>69</v>
      </c>
      <c r="B10" s="474">
        <v>17293445.920000002</v>
      </c>
      <c r="C10" s="474">
        <v>25792150.489999998</v>
      </c>
      <c r="D10" s="474">
        <v>18488.77</v>
      </c>
      <c r="E10" s="16">
        <v>4774667.09</v>
      </c>
      <c r="F10" s="17">
        <v>8749.5400000000009</v>
      </c>
      <c r="G10" s="18">
        <v>47887501.810000002</v>
      </c>
      <c r="H10" s="17">
        <v>2036437.1</v>
      </c>
      <c r="I10" s="18">
        <v>2185524.15</v>
      </c>
      <c r="J10" s="18">
        <v>708049.26</v>
      </c>
      <c r="K10" s="19">
        <v>11444192.75</v>
      </c>
      <c r="L10" s="16">
        <v>16374203.26</v>
      </c>
      <c r="M10" s="17">
        <v>64261705.07</v>
      </c>
      <c r="P10" s="20"/>
    </row>
    <row r="11" spans="1:17">
      <c r="A11" s="470" t="s">
        <v>70</v>
      </c>
      <c r="B11" s="474">
        <v>10364139.640000001</v>
      </c>
      <c r="C11" s="474">
        <v>10690664.67</v>
      </c>
      <c r="D11" s="474">
        <v>36805.839999999997</v>
      </c>
      <c r="E11" s="16">
        <v>839743.63</v>
      </c>
      <c r="F11" s="17">
        <v>9305.14</v>
      </c>
      <c r="G11" s="18">
        <v>21940658.920000002</v>
      </c>
      <c r="H11" s="17">
        <v>2360988.25</v>
      </c>
      <c r="I11" s="18">
        <v>2556800.0499999998</v>
      </c>
      <c r="J11" s="18">
        <v>124331.85</v>
      </c>
      <c r="K11" s="19">
        <v>13257095.609999999</v>
      </c>
      <c r="L11" s="16">
        <v>18299215.760000002</v>
      </c>
      <c r="M11" s="17">
        <v>40239874.670000002</v>
      </c>
      <c r="P11" s="20"/>
    </row>
    <row r="12" spans="1:17">
      <c r="A12" s="470" t="s">
        <v>71</v>
      </c>
      <c r="B12" s="474">
        <v>20598262.98</v>
      </c>
      <c r="C12" s="474">
        <v>16516182.609999999</v>
      </c>
      <c r="D12" s="474">
        <v>508694.21</v>
      </c>
      <c r="E12" s="16">
        <v>6290642.0099999998</v>
      </c>
      <c r="F12" s="17">
        <v>6702.59</v>
      </c>
      <c r="G12" s="18">
        <v>43920484.399999999</v>
      </c>
      <c r="H12" s="17">
        <v>1792223.88</v>
      </c>
      <c r="I12" s="18">
        <v>1487588.91</v>
      </c>
      <c r="J12" s="18">
        <v>1109594.98</v>
      </c>
      <c r="K12" s="19">
        <v>16775792.73</v>
      </c>
      <c r="L12" s="16">
        <v>21165200.5</v>
      </c>
      <c r="M12" s="17">
        <v>65085684.899999999</v>
      </c>
      <c r="P12" s="20"/>
    </row>
    <row r="13" spans="1:17">
      <c r="A13" s="470" t="s">
        <v>72</v>
      </c>
      <c r="B13" s="474">
        <v>9373548.1199999992</v>
      </c>
      <c r="C13" s="474">
        <v>7621659.2599999998</v>
      </c>
      <c r="D13" s="474">
        <v>251790.44</v>
      </c>
      <c r="E13" s="16">
        <v>2802818.31</v>
      </c>
      <c r="F13" s="17">
        <v>8707.99</v>
      </c>
      <c r="G13" s="18">
        <v>20058524.120000001</v>
      </c>
      <c r="H13" s="17">
        <v>1181487.5</v>
      </c>
      <c r="I13" s="18">
        <v>1258342.08</v>
      </c>
      <c r="J13" s="18">
        <v>539215.89</v>
      </c>
      <c r="K13" s="19">
        <v>11915800.48</v>
      </c>
      <c r="L13" s="16">
        <v>14894845.960000001</v>
      </c>
      <c r="M13" s="17">
        <v>34953370.079999998</v>
      </c>
      <c r="P13" s="20"/>
    </row>
    <row r="14" spans="1:17">
      <c r="A14" s="470" t="s">
        <v>73</v>
      </c>
      <c r="B14" s="474">
        <v>5510537</v>
      </c>
      <c r="C14" s="474">
        <v>5439560.6900000004</v>
      </c>
      <c r="D14" s="474">
        <v>0</v>
      </c>
      <c r="E14" s="16">
        <v>2732928.34</v>
      </c>
      <c r="F14" s="17">
        <v>0</v>
      </c>
      <c r="G14" s="18">
        <v>13683026.02</v>
      </c>
      <c r="H14" s="17">
        <v>475036.78</v>
      </c>
      <c r="I14" s="18">
        <v>508921.69</v>
      </c>
      <c r="J14" s="18">
        <v>332132.14</v>
      </c>
      <c r="K14" s="19">
        <v>7481138.0099999998</v>
      </c>
      <c r="L14" s="16">
        <v>8797228.6199999992</v>
      </c>
      <c r="M14" s="17">
        <v>22480254.640000001</v>
      </c>
      <c r="P14" s="20"/>
    </row>
    <row r="15" spans="1:17">
      <c r="A15" s="470" t="s">
        <v>74</v>
      </c>
      <c r="B15" s="474">
        <v>24923921.969999999</v>
      </c>
      <c r="C15" s="474">
        <v>542627805.64999998</v>
      </c>
      <c r="D15" s="474">
        <v>822048.15</v>
      </c>
      <c r="E15" s="16">
        <v>5795906.8200000003</v>
      </c>
      <c r="F15" s="17">
        <v>33902.35</v>
      </c>
      <c r="G15" s="18">
        <v>574203584.94000006</v>
      </c>
      <c r="H15" s="17">
        <v>1923512.14</v>
      </c>
      <c r="I15" s="18">
        <v>2050084.67</v>
      </c>
      <c r="J15" s="18">
        <v>1460691.61</v>
      </c>
      <c r="K15" s="19">
        <v>24141265.420000002</v>
      </c>
      <c r="L15" s="16">
        <v>29575553.829999998</v>
      </c>
      <c r="M15" s="17">
        <v>603779138.76999998</v>
      </c>
      <c r="P15" s="20"/>
    </row>
    <row r="16" spans="1:17">
      <c r="A16" s="470" t="s">
        <v>75</v>
      </c>
      <c r="B16" s="474">
        <v>6397996.9800000004</v>
      </c>
      <c r="C16" s="474">
        <v>15746914.140000001</v>
      </c>
      <c r="D16" s="474">
        <v>22102.59</v>
      </c>
      <c r="E16" s="16">
        <v>4532202.18</v>
      </c>
      <c r="F16" s="17">
        <v>0</v>
      </c>
      <c r="G16" s="18">
        <v>26699215.899999999</v>
      </c>
      <c r="H16" s="17">
        <v>412857.34</v>
      </c>
      <c r="I16" s="18">
        <v>384395.2</v>
      </c>
      <c r="J16" s="18">
        <v>625401.15</v>
      </c>
      <c r="K16" s="19">
        <v>9133278.7899999991</v>
      </c>
      <c r="L16" s="16">
        <v>10555932.49</v>
      </c>
      <c r="M16" s="17">
        <v>37255148.390000001</v>
      </c>
      <c r="P16" s="20"/>
    </row>
    <row r="17" spans="1:16">
      <c r="A17" s="470" t="s">
        <v>76</v>
      </c>
      <c r="B17" s="474">
        <v>22827476.739999998</v>
      </c>
      <c r="C17" s="474">
        <v>8906369.2799999993</v>
      </c>
      <c r="D17" s="474">
        <v>1799369.2</v>
      </c>
      <c r="E17" s="16">
        <v>7527662.5899999999</v>
      </c>
      <c r="F17" s="17">
        <v>6033.1</v>
      </c>
      <c r="G17" s="18">
        <v>41066910.909999996</v>
      </c>
      <c r="H17" s="17">
        <v>766796.14</v>
      </c>
      <c r="I17" s="18">
        <v>829202.41</v>
      </c>
      <c r="J17" s="18">
        <v>1314833.3999999999</v>
      </c>
      <c r="K17" s="19">
        <v>16773401.310000001</v>
      </c>
      <c r="L17" s="16">
        <v>19684233.27</v>
      </c>
      <c r="M17" s="17">
        <v>60751144.170000002</v>
      </c>
      <c r="P17" s="20"/>
    </row>
    <row r="18" spans="1:16">
      <c r="A18" s="470" t="s">
        <v>77</v>
      </c>
      <c r="B18" s="474">
        <v>61574573.960000001</v>
      </c>
      <c r="C18" s="474">
        <v>17206327.899999999</v>
      </c>
      <c r="D18" s="474">
        <v>3065860.9</v>
      </c>
      <c r="E18" s="16">
        <v>18455545.780000001</v>
      </c>
      <c r="F18" s="17">
        <v>11818.57</v>
      </c>
      <c r="G18" s="18">
        <v>100314127.11</v>
      </c>
      <c r="H18" s="17">
        <v>2439262</v>
      </c>
      <c r="I18" s="18">
        <v>2599787.0499999998</v>
      </c>
      <c r="J18" s="18">
        <v>4146835.76</v>
      </c>
      <c r="K18" s="19">
        <v>20068890.940000001</v>
      </c>
      <c r="L18" s="16">
        <v>29254775.75</v>
      </c>
      <c r="M18" s="17">
        <v>129568902.87</v>
      </c>
      <c r="P18" s="20"/>
    </row>
    <row r="19" spans="1:16">
      <c r="A19" s="470" t="s">
        <v>78</v>
      </c>
      <c r="B19" s="474">
        <v>24005412.440000001</v>
      </c>
      <c r="C19" s="474">
        <v>10340307.9</v>
      </c>
      <c r="D19" s="474">
        <v>398917.9</v>
      </c>
      <c r="E19" s="16">
        <v>33816400.5</v>
      </c>
      <c r="F19" s="17">
        <v>0</v>
      </c>
      <c r="G19" s="18">
        <v>68561038.739999995</v>
      </c>
      <c r="H19" s="17">
        <v>1154195.3600000001</v>
      </c>
      <c r="I19" s="18">
        <v>1219842.58</v>
      </c>
      <c r="J19" s="18">
        <v>7529302.71</v>
      </c>
      <c r="K19" s="19">
        <v>20928974.73</v>
      </c>
      <c r="L19" s="16">
        <v>30832315.390000001</v>
      </c>
      <c r="M19" s="17">
        <v>99393354.129999995</v>
      </c>
      <c r="P19" s="20"/>
    </row>
    <row r="20" spans="1:16">
      <c r="A20" s="470" t="s">
        <v>79</v>
      </c>
      <c r="B20" s="474">
        <v>302238.14</v>
      </c>
      <c r="C20" s="474">
        <v>4061707.29</v>
      </c>
      <c r="D20" s="474">
        <v>0</v>
      </c>
      <c r="E20" s="16">
        <v>114660.05</v>
      </c>
      <c r="F20" s="17">
        <v>0</v>
      </c>
      <c r="G20" s="18">
        <v>4478605.4800000004</v>
      </c>
      <c r="H20" s="17">
        <v>111320</v>
      </c>
      <c r="I20" s="18">
        <v>137304.07</v>
      </c>
      <c r="J20" s="18">
        <v>20513.02</v>
      </c>
      <c r="K20" s="19">
        <v>885518.17</v>
      </c>
      <c r="L20" s="16">
        <v>1154655.26</v>
      </c>
      <c r="M20" s="17">
        <v>5633260.7400000002</v>
      </c>
      <c r="P20" s="20"/>
    </row>
    <row r="21" spans="1:16">
      <c r="A21" s="469" t="s">
        <v>80</v>
      </c>
      <c r="B21" s="474">
        <v>0</v>
      </c>
      <c r="C21" s="474">
        <v>0</v>
      </c>
      <c r="D21" s="474">
        <v>0</v>
      </c>
      <c r="E21" s="16">
        <v>0</v>
      </c>
      <c r="F21" s="17">
        <v>0</v>
      </c>
      <c r="G21" s="18">
        <v>0</v>
      </c>
      <c r="H21" s="17">
        <v>0</v>
      </c>
      <c r="I21" s="18">
        <v>0</v>
      </c>
      <c r="J21" s="18">
        <v>0</v>
      </c>
      <c r="K21" s="19">
        <v>0</v>
      </c>
      <c r="L21" s="21">
        <v>0</v>
      </c>
      <c r="M21" s="25">
        <v>0</v>
      </c>
      <c r="P21" s="20"/>
    </row>
    <row r="22" spans="1:16">
      <c r="A22" s="470" t="s">
        <v>81</v>
      </c>
      <c r="B22" s="474">
        <v>29232459.75</v>
      </c>
      <c r="C22" s="474">
        <v>17479284.239999998</v>
      </c>
      <c r="D22" s="474">
        <v>1132733.23</v>
      </c>
      <c r="E22" s="16">
        <v>10074387.470000001</v>
      </c>
      <c r="F22" s="17">
        <v>9429.7999999999993</v>
      </c>
      <c r="G22" s="18">
        <v>57928294.5</v>
      </c>
      <c r="H22" s="17">
        <v>770736.38</v>
      </c>
      <c r="I22" s="18">
        <v>721261.48</v>
      </c>
      <c r="J22" s="18">
        <v>2063704.85</v>
      </c>
      <c r="K22" s="19">
        <v>15120560.369999999</v>
      </c>
      <c r="L22" s="16">
        <v>18676263.079999998</v>
      </c>
      <c r="M22" s="17">
        <v>76604557.579999998</v>
      </c>
      <c r="P22" s="20"/>
    </row>
    <row r="23" spans="1:16">
      <c r="A23" s="470" t="s">
        <v>82</v>
      </c>
      <c r="B23" s="474">
        <v>11204886.689999999</v>
      </c>
      <c r="C23" s="474">
        <v>3751517.97</v>
      </c>
      <c r="D23" s="474">
        <v>0</v>
      </c>
      <c r="E23" s="16">
        <v>4561481.04</v>
      </c>
      <c r="F23" s="474">
        <v>0</v>
      </c>
      <c r="G23" s="18">
        <v>19517885.690000001</v>
      </c>
      <c r="H23" s="17">
        <v>419394.35</v>
      </c>
      <c r="I23" s="18">
        <v>384255.73</v>
      </c>
      <c r="J23" s="18">
        <v>683610.64</v>
      </c>
      <c r="K23" s="19">
        <v>3180414.91</v>
      </c>
      <c r="L23" s="16">
        <v>4667675.63</v>
      </c>
      <c r="M23" s="17">
        <v>24185561.32</v>
      </c>
      <c r="P23" s="20"/>
    </row>
    <row r="24" spans="1:16">
      <c r="A24" s="470" t="s">
        <v>83</v>
      </c>
      <c r="B24" s="474">
        <v>15133846.359999999</v>
      </c>
      <c r="C24" s="474">
        <v>20078960.07</v>
      </c>
      <c r="D24" s="474">
        <v>1048657.27</v>
      </c>
      <c r="E24" s="16">
        <v>6285176.9100000001</v>
      </c>
      <c r="F24" s="17">
        <v>55979.199999999997</v>
      </c>
      <c r="G24" s="18">
        <v>42602619.810000002</v>
      </c>
      <c r="H24" s="17">
        <v>1094090.29</v>
      </c>
      <c r="I24" s="18">
        <v>1130366.57</v>
      </c>
      <c r="J24" s="18">
        <v>1034206.97</v>
      </c>
      <c r="K24" s="19">
        <v>13621783.24</v>
      </c>
      <c r="L24" s="16">
        <v>16880447.07</v>
      </c>
      <c r="M24" s="17">
        <v>59483066.869999997</v>
      </c>
      <c r="P24" s="20"/>
    </row>
    <row r="25" spans="1:16">
      <c r="A25" s="470" t="s">
        <v>84</v>
      </c>
      <c r="B25" s="474">
        <v>7964882.5599999996</v>
      </c>
      <c r="C25" s="474">
        <v>3939682.22</v>
      </c>
      <c r="D25" s="474">
        <v>1086954.48</v>
      </c>
      <c r="E25" s="16">
        <v>4974133.3</v>
      </c>
      <c r="F25" s="17">
        <v>9157.39</v>
      </c>
      <c r="G25" s="18">
        <v>17974809.949999999</v>
      </c>
      <c r="H25" s="17">
        <v>166611.70000000001</v>
      </c>
      <c r="I25" s="18">
        <v>518358.63</v>
      </c>
      <c r="J25" s="18">
        <v>644435.61</v>
      </c>
      <c r="K25" s="19">
        <v>491242.26</v>
      </c>
      <c r="L25" s="16">
        <v>1820648.21</v>
      </c>
      <c r="M25" s="17">
        <v>19795458.16</v>
      </c>
      <c r="P25" s="20"/>
    </row>
    <row r="26" spans="1:16">
      <c r="A26" s="470" t="s">
        <v>85</v>
      </c>
      <c r="B26" s="474">
        <v>7689825.7599999998</v>
      </c>
      <c r="C26" s="474">
        <v>18606369.699999999</v>
      </c>
      <c r="D26" s="474">
        <v>732180.57</v>
      </c>
      <c r="E26" s="16">
        <v>5928462.1399999997</v>
      </c>
      <c r="F26" s="17">
        <v>0</v>
      </c>
      <c r="G26" s="18">
        <v>32956838.18</v>
      </c>
      <c r="H26" s="17">
        <v>681627.68</v>
      </c>
      <c r="I26" s="18">
        <v>710154.29</v>
      </c>
      <c r="J26" s="18">
        <v>1086361.1599999999</v>
      </c>
      <c r="K26" s="19">
        <v>7623269.9000000004</v>
      </c>
      <c r="L26" s="16">
        <v>10101413.02</v>
      </c>
      <c r="M26" s="17">
        <v>43058251.200000003</v>
      </c>
      <c r="P26" s="20"/>
    </row>
    <row r="27" spans="1:16">
      <c r="A27" s="470" t="s">
        <v>86</v>
      </c>
      <c r="B27" s="474">
        <v>6393710.6699999999</v>
      </c>
      <c r="C27" s="474">
        <v>10732847.99</v>
      </c>
      <c r="D27" s="474">
        <v>10852.52</v>
      </c>
      <c r="E27" s="16">
        <v>4648879.88</v>
      </c>
      <c r="F27" s="17">
        <v>0</v>
      </c>
      <c r="G27" s="18">
        <v>21786291.059999999</v>
      </c>
      <c r="H27" s="17">
        <v>336252.22</v>
      </c>
      <c r="I27" s="18">
        <v>468509.98</v>
      </c>
      <c r="J27" s="18">
        <v>829964.53</v>
      </c>
      <c r="K27" s="19">
        <v>102414.89</v>
      </c>
      <c r="L27" s="16">
        <v>1737141.62</v>
      </c>
      <c r="M27" s="17">
        <v>23523432.68</v>
      </c>
      <c r="P27" s="20"/>
    </row>
    <row r="28" spans="1:16">
      <c r="A28" s="470" t="s">
        <v>87</v>
      </c>
      <c r="B28" s="474">
        <v>2951718.61</v>
      </c>
      <c r="C28" s="474">
        <v>3182570.93</v>
      </c>
      <c r="D28" s="474">
        <v>11785.8</v>
      </c>
      <c r="E28" s="16">
        <v>459872.23</v>
      </c>
      <c r="F28" s="17">
        <v>0</v>
      </c>
      <c r="G28" s="18">
        <v>6605947.5700000003</v>
      </c>
      <c r="H28" s="17">
        <v>487020.01</v>
      </c>
      <c r="I28" s="18">
        <v>511726.53</v>
      </c>
      <c r="J28" s="18">
        <v>61370.67</v>
      </c>
      <c r="K28" s="19">
        <v>0</v>
      </c>
      <c r="L28" s="16">
        <v>1060117.2</v>
      </c>
      <c r="M28" s="17">
        <v>7666064.7699999996</v>
      </c>
      <c r="P28" s="20"/>
    </row>
    <row r="29" spans="1:16">
      <c r="A29" s="470" t="s">
        <v>88</v>
      </c>
      <c r="B29" s="474">
        <v>3280513.94</v>
      </c>
      <c r="C29" s="474">
        <v>3450950.04</v>
      </c>
      <c r="D29" s="474">
        <v>630169.55000000005</v>
      </c>
      <c r="E29" s="16">
        <v>4525676.13</v>
      </c>
      <c r="F29" s="17">
        <v>0</v>
      </c>
      <c r="G29" s="18">
        <v>11887309.66</v>
      </c>
      <c r="H29" s="17">
        <v>759819.95</v>
      </c>
      <c r="I29" s="18">
        <v>766839.03</v>
      </c>
      <c r="J29" s="18">
        <v>751427.85</v>
      </c>
      <c r="K29" s="19">
        <v>276490.44</v>
      </c>
      <c r="L29" s="16">
        <v>2554577.27</v>
      </c>
      <c r="M29" s="17">
        <v>14441886.93</v>
      </c>
      <c r="P29" s="20"/>
    </row>
    <row r="30" spans="1:16">
      <c r="A30" s="471" t="s">
        <v>89</v>
      </c>
      <c r="B30" s="474">
        <v>3816360.03</v>
      </c>
      <c r="C30" s="474">
        <v>4661470.1399999997</v>
      </c>
      <c r="D30" s="474">
        <v>635798.24</v>
      </c>
      <c r="E30" s="16">
        <v>1540569.94</v>
      </c>
      <c r="F30" s="17">
        <v>0</v>
      </c>
      <c r="G30" s="18">
        <v>10654198.35</v>
      </c>
      <c r="H30" s="17">
        <v>700200.92</v>
      </c>
      <c r="I30" s="18">
        <v>735580.06</v>
      </c>
      <c r="J30" s="18">
        <v>184611.78</v>
      </c>
      <c r="K30" s="19">
        <v>49318.57</v>
      </c>
      <c r="L30" s="16">
        <v>1669711.33</v>
      </c>
      <c r="M30" s="17">
        <v>12323909.68</v>
      </c>
      <c r="P30" s="20"/>
    </row>
    <row r="31" spans="1:16">
      <c r="A31" s="471" t="s">
        <v>90</v>
      </c>
      <c r="B31" s="474">
        <v>3264664.14</v>
      </c>
      <c r="C31" s="474">
        <v>8557572.7300000004</v>
      </c>
      <c r="D31" s="474">
        <v>0</v>
      </c>
      <c r="E31" s="16">
        <v>1280246.78</v>
      </c>
      <c r="F31" s="17">
        <v>0</v>
      </c>
      <c r="G31" s="18">
        <v>13102483.65</v>
      </c>
      <c r="H31" s="17">
        <v>40533.879999999997</v>
      </c>
      <c r="I31" s="18">
        <v>446934.33</v>
      </c>
      <c r="J31" s="18">
        <v>123473.37</v>
      </c>
      <c r="K31" s="19">
        <v>9830243.5500000007</v>
      </c>
      <c r="L31" s="16">
        <v>10441185.130000001</v>
      </c>
      <c r="M31" s="17">
        <v>23543668.780000001</v>
      </c>
      <c r="P31" s="20"/>
    </row>
    <row r="32" spans="1:16" ht="21.75" thickBot="1">
      <c r="A32" s="472"/>
      <c r="B32" s="474"/>
      <c r="C32" s="474"/>
      <c r="D32" s="474"/>
      <c r="E32" s="26"/>
      <c r="F32" s="22"/>
      <c r="G32" s="23"/>
      <c r="H32" s="22"/>
      <c r="I32" s="23"/>
      <c r="J32" s="23"/>
      <c r="K32" s="24"/>
      <c r="L32" s="21"/>
      <c r="M32" s="17"/>
      <c r="P32" s="20"/>
    </row>
    <row r="33" spans="1:13" ht="21.75" thickBot="1">
      <c r="A33" s="331" t="s">
        <v>6</v>
      </c>
      <c r="B33" s="528">
        <f t="shared" ref="B33:M33" si="0">SUM(B6:B32)</f>
        <v>551321088.35000002</v>
      </c>
      <c r="C33" s="529">
        <f t="shared" si="0"/>
        <v>881208552.0999999</v>
      </c>
      <c r="D33" s="529">
        <f t="shared" si="0"/>
        <v>18018677.260000002</v>
      </c>
      <c r="E33" s="332">
        <f t="shared" si="0"/>
        <v>147398225.59999996</v>
      </c>
      <c r="F33" s="332">
        <f t="shared" si="0"/>
        <v>252736.41000000003</v>
      </c>
      <c r="G33" s="332">
        <f t="shared" si="0"/>
        <v>1598199279.7300003</v>
      </c>
      <c r="H33" s="332">
        <f t="shared" si="0"/>
        <v>39613483.850000016</v>
      </c>
      <c r="I33" s="332">
        <f t="shared" si="0"/>
        <v>41022347.269999996</v>
      </c>
      <c r="J33" s="332">
        <f t="shared" si="0"/>
        <v>28283244.540000007</v>
      </c>
      <c r="K33" s="332">
        <f t="shared" si="0"/>
        <v>275889790.63999993</v>
      </c>
      <c r="L33" s="332">
        <f t="shared" si="0"/>
        <v>384808866.30999988</v>
      </c>
      <c r="M33" s="27">
        <f t="shared" si="0"/>
        <v>1983008146.0300002</v>
      </c>
    </row>
    <row r="34" spans="1:13" ht="21.75" thickTop="1">
      <c r="E34" s="61"/>
      <c r="F34" s="61"/>
      <c r="G34" s="61"/>
      <c r="H34" s="61"/>
      <c r="I34" s="61"/>
      <c r="J34" s="61"/>
      <c r="K34" s="61"/>
      <c r="L34" s="61"/>
    </row>
    <row r="35" spans="1:13">
      <c r="C35" s="61"/>
      <c r="E35" s="475"/>
      <c r="K35" s="20"/>
      <c r="M35" s="20"/>
    </row>
    <row r="36" spans="1:13">
      <c r="E36" s="475"/>
      <c r="K36" s="20"/>
    </row>
    <row r="37" spans="1:13">
      <c r="C37" s="20"/>
      <c r="D37" s="61"/>
      <c r="E37" s="475"/>
      <c r="F37" s="20"/>
      <c r="G37" s="61"/>
      <c r="K37" s="20"/>
    </row>
    <row r="38" spans="1:13">
      <c r="E38" s="87"/>
      <c r="F38" s="20"/>
    </row>
  </sheetData>
  <mergeCells count="10">
    <mergeCell ref="A1:G1"/>
    <mergeCell ref="A2:A4"/>
    <mergeCell ref="B2:G2"/>
    <mergeCell ref="H2:L2"/>
    <mergeCell ref="F3:F4"/>
    <mergeCell ref="G3:G4"/>
    <mergeCell ref="H3:H4"/>
    <mergeCell ref="I3:I4"/>
    <mergeCell ref="K3:K4"/>
    <mergeCell ref="L3:L4"/>
  </mergeCells>
  <pageMargins left="0.70866141732283461" right="0.70866141732283461" top="1.1417322834645669" bottom="0.74803149606299213" header="0.31496062992125984" footer="0.31496062992125984"/>
  <pageSetup paperSize="9" scale="4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DFFC-9BE5-4CEE-8C36-B344A02D231F}">
  <sheetPr>
    <pageSetUpPr fitToPage="1"/>
  </sheetPr>
  <dimension ref="A2:M116"/>
  <sheetViews>
    <sheetView topLeftCell="B112" zoomScaleNormal="100" workbookViewId="0">
      <selection activeCell="J1" sqref="J1:M1048576"/>
    </sheetView>
  </sheetViews>
  <sheetFormatPr defaultRowHeight="21"/>
  <cols>
    <col min="1" max="1" width="54.7109375" style="3" customWidth="1"/>
    <col min="2" max="2" width="17.85546875" style="3" customWidth="1"/>
    <col min="3" max="3" width="19.85546875" style="3" customWidth="1"/>
    <col min="4" max="4" width="17" style="3" bestFit="1" customWidth="1"/>
    <col min="5" max="5" width="16.85546875" style="3" bestFit="1" customWidth="1"/>
    <col min="6" max="6" width="18.85546875" style="3" bestFit="1" customWidth="1"/>
    <col min="7" max="7" width="12.85546875" style="76" customWidth="1"/>
    <col min="8" max="8" width="20.5703125" style="3" customWidth="1"/>
    <col min="9" max="9" width="13.7109375" style="3" bestFit="1" customWidth="1"/>
    <col min="10" max="10" width="15" style="3" customWidth="1"/>
    <col min="11" max="11" width="9.140625" style="3"/>
    <col min="12" max="12" width="16.5703125" style="3" bestFit="1" customWidth="1"/>
    <col min="13" max="256" width="9.140625" style="3"/>
    <col min="257" max="257" width="54.7109375" style="3" customWidth="1"/>
    <col min="258" max="258" width="17.85546875" style="3" customWidth="1"/>
    <col min="259" max="259" width="19.85546875" style="3" customWidth="1"/>
    <col min="260" max="260" width="16.28515625" style="3" customWidth="1"/>
    <col min="261" max="261" width="16.42578125" style="3" bestFit="1" customWidth="1"/>
    <col min="262" max="262" width="18.7109375" style="3" bestFit="1" customWidth="1"/>
    <col min="263" max="263" width="8.7109375" style="3" bestFit="1" customWidth="1"/>
    <col min="264" max="264" width="22.7109375" style="3" bestFit="1" customWidth="1"/>
    <col min="265" max="265" width="13.5703125" style="3" bestFit="1" customWidth="1"/>
    <col min="266" max="266" width="15" style="3" customWidth="1"/>
    <col min="267" max="512" width="9.140625" style="3"/>
    <col min="513" max="513" width="54.7109375" style="3" customWidth="1"/>
    <col min="514" max="514" width="17.85546875" style="3" customWidth="1"/>
    <col min="515" max="515" width="19.85546875" style="3" customWidth="1"/>
    <col min="516" max="516" width="16.28515625" style="3" customWidth="1"/>
    <col min="517" max="517" width="16.42578125" style="3" bestFit="1" customWidth="1"/>
    <col min="518" max="518" width="18.7109375" style="3" bestFit="1" customWidth="1"/>
    <col min="519" max="519" width="8.7109375" style="3" bestFit="1" customWidth="1"/>
    <col min="520" max="520" width="22.7109375" style="3" bestFit="1" customWidth="1"/>
    <col min="521" max="521" width="13.5703125" style="3" bestFit="1" customWidth="1"/>
    <col min="522" max="522" width="15" style="3" customWidth="1"/>
    <col min="523" max="768" width="9.140625" style="3"/>
    <col min="769" max="769" width="54.7109375" style="3" customWidth="1"/>
    <col min="770" max="770" width="17.85546875" style="3" customWidth="1"/>
    <col min="771" max="771" width="19.85546875" style="3" customWidth="1"/>
    <col min="772" max="772" width="16.28515625" style="3" customWidth="1"/>
    <col min="773" max="773" width="16.42578125" style="3" bestFit="1" customWidth="1"/>
    <col min="774" max="774" width="18.7109375" style="3" bestFit="1" customWidth="1"/>
    <col min="775" max="775" width="8.7109375" style="3" bestFit="1" customWidth="1"/>
    <col min="776" max="776" width="22.7109375" style="3" bestFit="1" customWidth="1"/>
    <col min="777" max="777" width="13.5703125" style="3" bestFit="1" customWidth="1"/>
    <col min="778" max="778" width="15" style="3" customWidth="1"/>
    <col min="779" max="1024" width="9.140625" style="3"/>
    <col min="1025" max="1025" width="54.7109375" style="3" customWidth="1"/>
    <col min="1026" max="1026" width="17.85546875" style="3" customWidth="1"/>
    <col min="1027" max="1027" width="19.85546875" style="3" customWidth="1"/>
    <col min="1028" max="1028" width="16.28515625" style="3" customWidth="1"/>
    <col min="1029" max="1029" width="16.42578125" style="3" bestFit="1" customWidth="1"/>
    <col min="1030" max="1030" width="18.7109375" style="3" bestFit="1" customWidth="1"/>
    <col min="1031" max="1031" width="8.7109375" style="3" bestFit="1" customWidth="1"/>
    <col min="1032" max="1032" width="22.7109375" style="3" bestFit="1" customWidth="1"/>
    <col min="1033" max="1033" width="13.5703125" style="3" bestFit="1" customWidth="1"/>
    <col min="1034" max="1034" width="15" style="3" customWidth="1"/>
    <col min="1035" max="1280" width="9.140625" style="3"/>
    <col min="1281" max="1281" width="54.7109375" style="3" customWidth="1"/>
    <col min="1282" max="1282" width="17.85546875" style="3" customWidth="1"/>
    <col min="1283" max="1283" width="19.85546875" style="3" customWidth="1"/>
    <col min="1284" max="1284" width="16.28515625" style="3" customWidth="1"/>
    <col min="1285" max="1285" width="16.42578125" style="3" bestFit="1" customWidth="1"/>
    <col min="1286" max="1286" width="18.7109375" style="3" bestFit="1" customWidth="1"/>
    <col min="1287" max="1287" width="8.7109375" style="3" bestFit="1" customWidth="1"/>
    <col min="1288" max="1288" width="22.7109375" style="3" bestFit="1" customWidth="1"/>
    <col min="1289" max="1289" width="13.5703125" style="3" bestFit="1" customWidth="1"/>
    <col min="1290" max="1290" width="15" style="3" customWidth="1"/>
    <col min="1291" max="1536" width="9.140625" style="3"/>
    <col min="1537" max="1537" width="54.7109375" style="3" customWidth="1"/>
    <col min="1538" max="1538" width="17.85546875" style="3" customWidth="1"/>
    <col min="1539" max="1539" width="19.85546875" style="3" customWidth="1"/>
    <col min="1540" max="1540" width="16.28515625" style="3" customWidth="1"/>
    <col min="1541" max="1541" width="16.42578125" style="3" bestFit="1" customWidth="1"/>
    <col min="1542" max="1542" width="18.7109375" style="3" bestFit="1" customWidth="1"/>
    <col min="1543" max="1543" width="8.7109375" style="3" bestFit="1" customWidth="1"/>
    <col min="1544" max="1544" width="22.7109375" style="3" bestFit="1" customWidth="1"/>
    <col min="1545" max="1545" width="13.5703125" style="3" bestFit="1" customWidth="1"/>
    <col min="1546" max="1546" width="15" style="3" customWidth="1"/>
    <col min="1547" max="1792" width="9.140625" style="3"/>
    <col min="1793" max="1793" width="54.7109375" style="3" customWidth="1"/>
    <col min="1794" max="1794" width="17.85546875" style="3" customWidth="1"/>
    <col min="1795" max="1795" width="19.85546875" style="3" customWidth="1"/>
    <col min="1796" max="1796" width="16.28515625" style="3" customWidth="1"/>
    <col min="1797" max="1797" width="16.42578125" style="3" bestFit="1" customWidth="1"/>
    <col min="1798" max="1798" width="18.7109375" style="3" bestFit="1" customWidth="1"/>
    <col min="1799" max="1799" width="8.7109375" style="3" bestFit="1" customWidth="1"/>
    <col min="1800" max="1800" width="22.7109375" style="3" bestFit="1" customWidth="1"/>
    <col min="1801" max="1801" width="13.5703125" style="3" bestFit="1" customWidth="1"/>
    <col min="1802" max="1802" width="15" style="3" customWidth="1"/>
    <col min="1803" max="2048" width="9.140625" style="3"/>
    <col min="2049" max="2049" width="54.7109375" style="3" customWidth="1"/>
    <col min="2050" max="2050" width="17.85546875" style="3" customWidth="1"/>
    <col min="2051" max="2051" width="19.85546875" style="3" customWidth="1"/>
    <col min="2052" max="2052" width="16.28515625" style="3" customWidth="1"/>
    <col min="2053" max="2053" width="16.42578125" style="3" bestFit="1" customWidth="1"/>
    <col min="2054" max="2054" width="18.7109375" style="3" bestFit="1" customWidth="1"/>
    <col min="2055" max="2055" width="8.7109375" style="3" bestFit="1" customWidth="1"/>
    <col min="2056" max="2056" width="22.7109375" style="3" bestFit="1" customWidth="1"/>
    <col min="2057" max="2057" width="13.5703125" style="3" bestFit="1" customWidth="1"/>
    <col min="2058" max="2058" width="15" style="3" customWidth="1"/>
    <col min="2059" max="2304" width="9.140625" style="3"/>
    <col min="2305" max="2305" width="54.7109375" style="3" customWidth="1"/>
    <col min="2306" max="2306" width="17.85546875" style="3" customWidth="1"/>
    <col min="2307" max="2307" width="19.85546875" style="3" customWidth="1"/>
    <col min="2308" max="2308" width="16.28515625" style="3" customWidth="1"/>
    <col min="2309" max="2309" width="16.42578125" style="3" bestFit="1" customWidth="1"/>
    <col min="2310" max="2310" width="18.7109375" style="3" bestFit="1" customWidth="1"/>
    <col min="2311" max="2311" width="8.7109375" style="3" bestFit="1" customWidth="1"/>
    <col min="2312" max="2312" width="22.7109375" style="3" bestFit="1" customWidth="1"/>
    <col min="2313" max="2313" width="13.5703125" style="3" bestFit="1" customWidth="1"/>
    <col min="2314" max="2314" width="15" style="3" customWidth="1"/>
    <col min="2315" max="2560" width="9.140625" style="3"/>
    <col min="2561" max="2561" width="54.7109375" style="3" customWidth="1"/>
    <col min="2562" max="2562" width="17.85546875" style="3" customWidth="1"/>
    <col min="2563" max="2563" width="19.85546875" style="3" customWidth="1"/>
    <col min="2564" max="2564" width="16.28515625" style="3" customWidth="1"/>
    <col min="2565" max="2565" width="16.42578125" style="3" bestFit="1" customWidth="1"/>
    <col min="2566" max="2566" width="18.7109375" style="3" bestFit="1" customWidth="1"/>
    <col min="2567" max="2567" width="8.7109375" style="3" bestFit="1" customWidth="1"/>
    <col min="2568" max="2568" width="22.7109375" style="3" bestFit="1" customWidth="1"/>
    <col min="2569" max="2569" width="13.5703125" style="3" bestFit="1" customWidth="1"/>
    <col min="2570" max="2570" width="15" style="3" customWidth="1"/>
    <col min="2571" max="2816" width="9.140625" style="3"/>
    <col min="2817" max="2817" width="54.7109375" style="3" customWidth="1"/>
    <col min="2818" max="2818" width="17.85546875" style="3" customWidth="1"/>
    <col min="2819" max="2819" width="19.85546875" style="3" customWidth="1"/>
    <col min="2820" max="2820" width="16.28515625" style="3" customWidth="1"/>
    <col min="2821" max="2821" width="16.42578125" style="3" bestFit="1" customWidth="1"/>
    <col min="2822" max="2822" width="18.7109375" style="3" bestFit="1" customWidth="1"/>
    <col min="2823" max="2823" width="8.7109375" style="3" bestFit="1" customWidth="1"/>
    <col min="2824" max="2824" width="22.7109375" style="3" bestFit="1" customWidth="1"/>
    <col min="2825" max="2825" width="13.5703125" style="3" bestFit="1" customWidth="1"/>
    <col min="2826" max="2826" width="15" style="3" customWidth="1"/>
    <col min="2827" max="3072" width="9.140625" style="3"/>
    <col min="3073" max="3073" width="54.7109375" style="3" customWidth="1"/>
    <col min="3074" max="3074" width="17.85546875" style="3" customWidth="1"/>
    <col min="3075" max="3075" width="19.85546875" style="3" customWidth="1"/>
    <col min="3076" max="3076" width="16.28515625" style="3" customWidth="1"/>
    <col min="3077" max="3077" width="16.42578125" style="3" bestFit="1" customWidth="1"/>
    <col min="3078" max="3078" width="18.7109375" style="3" bestFit="1" customWidth="1"/>
    <col min="3079" max="3079" width="8.7109375" style="3" bestFit="1" customWidth="1"/>
    <col min="3080" max="3080" width="22.7109375" style="3" bestFit="1" customWidth="1"/>
    <col min="3081" max="3081" width="13.5703125" style="3" bestFit="1" customWidth="1"/>
    <col min="3082" max="3082" width="15" style="3" customWidth="1"/>
    <col min="3083" max="3328" width="9.140625" style="3"/>
    <col min="3329" max="3329" width="54.7109375" style="3" customWidth="1"/>
    <col min="3330" max="3330" width="17.85546875" style="3" customWidth="1"/>
    <col min="3331" max="3331" width="19.85546875" style="3" customWidth="1"/>
    <col min="3332" max="3332" width="16.28515625" style="3" customWidth="1"/>
    <col min="3333" max="3333" width="16.42578125" style="3" bestFit="1" customWidth="1"/>
    <col min="3334" max="3334" width="18.7109375" style="3" bestFit="1" customWidth="1"/>
    <col min="3335" max="3335" width="8.7109375" style="3" bestFit="1" customWidth="1"/>
    <col min="3336" max="3336" width="22.7109375" style="3" bestFit="1" customWidth="1"/>
    <col min="3337" max="3337" width="13.5703125" style="3" bestFit="1" customWidth="1"/>
    <col min="3338" max="3338" width="15" style="3" customWidth="1"/>
    <col min="3339" max="3584" width="9.140625" style="3"/>
    <col min="3585" max="3585" width="54.7109375" style="3" customWidth="1"/>
    <col min="3586" max="3586" width="17.85546875" style="3" customWidth="1"/>
    <col min="3587" max="3587" width="19.85546875" style="3" customWidth="1"/>
    <col min="3588" max="3588" width="16.28515625" style="3" customWidth="1"/>
    <col min="3589" max="3589" width="16.42578125" style="3" bestFit="1" customWidth="1"/>
    <col min="3590" max="3590" width="18.7109375" style="3" bestFit="1" customWidth="1"/>
    <col min="3591" max="3591" width="8.7109375" style="3" bestFit="1" customWidth="1"/>
    <col min="3592" max="3592" width="22.7109375" style="3" bestFit="1" customWidth="1"/>
    <col min="3593" max="3593" width="13.5703125" style="3" bestFit="1" customWidth="1"/>
    <col min="3594" max="3594" width="15" style="3" customWidth="1"/>
    <col min="3595" max="3840" width="9.140625" style="3"/>
    <col min="3841" max="3841" width="54.7109375" style="3" customWidth="1"/>
    <col min="3842" max="3842" width="17.85546875" style="3" customWidth="1"/>
    <col min="3843" max="3843" width="19.85546875" style="3" customWidth="1"/>
    <col min="3844" max="3844" width="16.28515625" style="3" customWidth="1"/>
    <col min="3845" max="3845" width="16.42578125" style="3" bestFit="1" customWidth="1"/>
    <col min="3846" max="3846" width="18.7109375" style="3" bestFit="1" customWidth="1"/>
    <col min="3847" max="3847" width="8.7109375" style="3" bestFit="1" customWidth="1"/>
    <col min="3848" max="3848" width="22.7109375" style="3" bestFit="1" customWidth="1"/>
    <col min="3849" max="3849" width="13.5703125" style="3" bestFit="1" customWidth="1"/>
    <col min="3850" max="3850" width="15" style="3" customWidth="1"/>
    <col min="3851" max="4096" width="9.140625" style="3"/>
    <col min="4097" max="4097" width="54.7109375" style="3" customWidth="1"/>
    <col min="4098" max="4098" width="17.85546875" style="3" customWidth="1"/>
    <col min="4099" max="4099" width="19.85546875" style="3" customWidth="1"/>
    <col min="4100" max="4100" width="16.28515625" style="3" customWidth="1"/>
    <col min="4101" max="4101" width="16.42578125" style="3" bestFit="1" customWidth="1"/>
    <col min="4102" max="4102" width="18.7109375" style="3" bestFit="1" customWidth="1"/>
    <col min="4103" max="4103" width="8.7109375" style="3" bestFit="1" customWidth="1"/>
    <col min="4104" max="4104" width="22.7109375" style="3" bestFit="1" customWidth="1"/>
    <col min="4105" max="4105" width="13.5703125" style="3" bestFit="1" customWidth="1"/>
    <col min="4106" max="4106" width="15" style="3" customWidth="1"/>
    <col min="4107" max="4352" width="9.140625" style="3"/>
    <col min="4353" max="4353" width="54.7109375" style="3" customWidth="1"/>
    <col min="4354" max="4354" width="17.85546875" style="3" customWidth="1"/>
    <col min="4355" max="4355" width="19.85546875" style="3" customWidth="1"/>
    <col min="4356" max="4356" width="16.28515625" style="3" customWidth="1"/>
    <col min="4357" max="4357" width="16.42578125" style="3" bestFit="1" customWidth="1"/>
    <col min="4358" max="4358" width="18.7109375" style="3" bestFit="1" customWidth="1"/>
    <col min="4359" max="4359" width="8.7109375" style="3" bestFit="1" customWidth="1"/>
    <col min="4360" max="4360" width="22.7109375" style="3" bestFit="1" customWidth="1"/>
    <col min="4361" max="4361" width="13.5703125" style="3" bestFit="1" customWidth="1"/>
    <col min="4362" max="4362" width="15" style="3" customWidth="1"/>
    <col min="4363" max="4608" width="9.140625" style="3"/>
    <col min="4609" max="4609" width="54.7109375" style="3" customWidth="1"/>
    <col min="4610" max="4610" width="17.85546875" style="3" customWidth="1"/>
    <col min="4611" max="4611" width="19.85546875" style="3" customWidth="1"/>
    <col min="4612" max="4612" width="16.28515625" style="3" customWidth="1"/>
    <col min="4613" max="4613" width="16.42578125" style="3" bestFit="1" customWidth="1"/>
    <col min="4614" max="4614" width="18.7109375" style="3" bestFit="1" customWidth="1"/>
    <col min="4615" max="4615" width="8.7109375" style="3" bestFit="1" customWidth="1"/>
    <col min="4616" max="4616" width="22.7109375" style="3" bestFit="1" customWidth="1"/>
    <col min="4617" max="4617" width="13.5703125" style="3" bestFit="1" customWidth="1"/>
    <col min="4618" max="4618" width="15" style="3" customWidth="1"/>
    <col min="4619" max="4864" width="9.140625" style="3"/>
    <col min="4865" max="4865" width="54.7109375" style="3" customWidth="1"/>
    <col min="4866" max="4866" width="17.85546875" style="3" customWidth="1"/>
    <col min="4867" max="4867" width="19.85546875" style="3" customWidth="1"/>
    <col min="4868" max="4868" width="16.28515625" style="3" customWidth="1"/>
    <col min="4869" max="4869" width="16.42578125" style="3" bestFit="1" customWidth="1"/>
    <col min="4870" max="4870" width="18.7109375" style="3" bestFit="1" customWidth="1"/>
    <col min="4871" max="4871" width="8.7109375" style="3" bestFit="1" customWidth="1"/>
    <col min="4872" max="4872" width="22.7109375" style="3" bestFit="1" customWidth="1"/>
    <col min="4873" max="4873" width="13.5703125" style="3" bestFit="1" customWidth="1"/>
    <col min="4874" max="4874" width="15" style="3" customWidth="1"/>
    <col min="4875" max="5120" width="9.140625" style="3"/>
    <col min="5121" max="5121" width="54.7109375" style="3" customWidth="1"/>
    <col min="5122" max="5122" width="17.85546875" style="3" customWidth="1"/>
    <col min="5123" max="5123" width="19.85546875" style="3" customWidth="1"/>
    <col min="5124" max="5124" width="16.28515625" style="3" customWidth="1"/>
    <col min="5125" max="5125" width="16.42578125" style="3" bestFit="1" customWidth="1"/>
    <col min="5126" max="5126" width="18.7109375" style="3" bestFit="1" customWidth="1"/>
    <col min="5127" max="5127" width="8.7109375" style="3" bestFit="1" customWidth="1"/>
    <col min="5128" max="5128" width="22.7109375" style="3" bestFit="1" customWidth="1"/>
    <col min="5129" max="5129" width="13.5703125" style="3" bestFit="1" customWidth="1"/>
    <col min="5130" max="5130" width="15" style="3" customWidth="1"/>
    <col min="5131" max="5376" width="9.140625" style="3"/>
    <col min="5377" max="5377" width="54.7109375" style="3" customWidth="1"/>
    <col min="5378" max="5378" width="17.85546875" style="3" customWidth="1"/>
    <col min="5379" max="5379" width="19.85546875" style="3" customWidth="1"/>
    <col min="5380" max="5380" width="16.28515625" style="3" customWidth="1"/>
    <col min="5381" max="5381" width="16.42578125" style="3" bestFit="1" customWidth="1"/>
    <col min="5382" max="5382" width="18.7109375" style="3" bestFit="1" customWidth="1"/>
    <col min="5383" max="5383" width="8.7109375" style="3" bestFit="1" customWidth="1"/>
    <col min="5384" max="5384" width="22.7109375" style="3" bestFit="1" customWidth="1"/>
    <col min="5385" max="5385" width="13.5703125" style="3" bestFit="1" customWidth="1"/>
    <col min="5386" max="5386" width="15" style="3" customWidth="1"/>
    <col min="5387" max="5632" width="9.140625" style="3"/>
    <col min="5633" max="5633" width="54.7109375" style="3" customWidth="1"/>
    <col min="5634" max="5634" width="17.85546875" style="3" customWidth="1"/>
    <col min="5635" max="5635" width="19.85546875" style="3" customWidth="1"/>
    <col min="5636" max="5636" width="16.28515625" style="3" customWidth="1"/>
    <col min="5637" max="5637" width="16.42578125" style="3" bestFit="1" customWidth="1"/>
    <col min="5638" max="5638" width="18.7109375" style="3" bestFit="1" customWidth="1"/>
    <col min="5639" max="5639" width="8.7109375" style="3" bestFit="1" customWidth="1"/>
    <col min="5640" max="5640" width="22.7109375" style="3" bestFit="1" customWidth="1"/>
    <col min="5641" max="5641" width="13.5703125" style="3" bestFit="1" customWidth="1"/>
    <col min="5642" max="5642" width="15" style="3" customWidth="1"/>
    <col min="5643" max="5888" width="9.140625" style="3"/>
    <col min="5889" max="5889" width="54.7109375" style="3" customWidth="1"/>
    <col min="5890" max="5890" width="17.85546875" style="3" customWidth="1"/>
    <col min="5891" max="5891" width="19.85546875" style="3" customWidth="1"/>
    <col min="5892" max="5892" width="16.28515625" style="3" customWidth="1"/>
    <col min="5893" max="5893" width="16.42578125" style="3" bestFit="1" customWidth="1"/>
    <col min="5894" max="5894" width="18.7109375" style="3" bestFit="1" customWidth="1"/>
    <col min="5895" max="5895" width="8.7109375" style="3" bestFit="1" customWidth="1"/>
    <col min="5896" max="5896" width="22.7109375" style="3" bestFit="1" customWidth="1"/>
    <col min="5897" max="5897" width="13.5703125" style="3" bestFit="1" customWidth="1"/>
    <col min="5898" max="5898" width="15" style="3" customWidth="1"/>
    <col min="5899" max="6144" width="9.140625" style="3"/>
    <col min="6145" max="6145" width="54.7109375" style="3" customWidth="1"/>
    <col min="6146" max="6146" width="17.85546875" style="3" customWidth="1"/>
    <col min="6147" max="6147" width="19.85546875" style="3" customWidth="1"/>
    <col min="6148" max="6148" width="16.28515625" style="3" customWidth="1"/>
    <col min="6149" max="6149" width="16.42578125" style="3" bestFit="1" customWidth="1"/>
    <col min="6150" max="6150" width="18.7109375" style="3" bestFit="1" customWidth="1"/>
    <col min="6151" max="6151" width="8.7109375" style="3" bestFit="1" customWidth="1"/>
    <col min="6152" max="6152" width="22.7109375" style="3" bestFit="1" customWidth="1"/>
    <col min="6153" max="6153" width="13.5703125" style="3" bestFit="1" customWidth="1"/>
    <col min="6154" max="6154" width="15" style="3" customWidth="1"/>
    <col min="6155" max="6400" width="9.140625" style="3"/>
    <col min="6401" max="6401" width="54.7109375" style="3" customWidth="1"/>
    <col min="6402" max="6402" width="17.85546875" style="3" customWidth="1"/>
    <col min="6403" max="6403" width="19.85546875" style="3" customWidth="1"/>
    <col min="6404" max="6404" width="16.28515625" style="3" customWidth="1"/>
    <col min="6405" max="6405" width="16.42578125" style="3" bestFit="1" customWidth="1"/>
    <col min="6406" max="6406" width="18.7109375" style="3" bestFit="1" customWidth="1"/>
    <col min="6407" max="6407" width="8.7109375" style="3" bestFit="1" customWidth="1"/>
    <col min="6408" max="6408" width="22.7109375" style="3" bestFit="1" customWidth="1"/>
    <col min="6409" max="6409" width="13.5703125" style="3" bestFit="1" customWidth="1"/>
    <col min="6410" max="6410" width="15" style="3" customWidth="1"/>
    <col min="6411" max="6656" width="9.140625" style="3"/>
    <col min="6657" max="6657" width="54.7109375" style="3" customWidth="1"/>
    <col min="6658" max="6658" width="17.85546875" style="3" customWidth="1"/>
    <col min="6659" max="6659" width="19.85546875" style="3" customWidth="1"/>
    <col min="6660" max="6660" width="16.28515625" style="3" customWidth="1"/>
    <col min="6661" max="6661" width="16.42578125" style="3" bestFit="1" customWidth="1"/>
    <col min="6662" max="6662" width="18.7109375" style="3" bestFit="1" customWidth="1"/>
    <col min="6663" max="6663" width="8.7109375" style="3" bestFit="1" customWidth="1"/>
    <col min="6664" max="6664" width="22.7109375" style="3" bestFit="1" customWidth="1"/>
    <col min="6665" max="6665" width="13.5703125" style="3" bestFit="1" customWidth="1"/>
    <col min="6666" max="6666" width="15" style="3" customWidth="1"/>
    <col min="6667" max="6912" width="9.140625" style="3"/>
    <col min="6913" max="6913" width="54.7109375" style="3" customWidth="1"/>
    <col min="6914" max="6914" width="17.85546875" style="3" customWidth="1"/>
    <col min="6915" max="6915" width="19.85546875" style="3" customWidth="1"/>
    <col min="6916" max="6916" width="16.28515625" style="3" customWidth="1"/>
    <col min="6917" max="6917" width="16.42578125" style="3" bestFit="1" customWidth="1"/>
    <col min="6918" max="6918" width="18.7109375" style="3" bestFit="1" customWidth="1"/>
    <col min="6919" max="6919" width="8.7109375" style="3" bestFit="1" customWidth="1"/>
    <col min="6920" max="6920" width="22.7109375" style="3" bestFit="1" customWidth="1"/>
    <col min="6921" max="6921" width="13.5703125" style="3" bestFit="1" customWidth="1"/>
    <col min="6922" max="6922" width="15" style="3" customWidth="1"/>
    <col min="6923" max="7168" width="9.140625" style="3"/>
    <col min="7169" max="7169" width="54.7109375" style="3" customWidth="1"/>
    <col min="7170" max="7170" width="17.85546875" style="3" customWidth="1"/>
    <col min="7171" max="7171" width="19.85546875" style="3" customWidth="1"/>
    <col min="7172" max="7172" width="16.28515625" style="3" customWidth="1"/>
    <col min="7173" max="7173" width="16.42578125" style="3" bestFit="1" customWidth="1"/>
    <col min="7174" max="7174" width="18.7109375" style="3" bestFit="1" customWidth="1"/>
    <col min="7175" max="7175" width="8.7109375" style="3" bestFit="1" customWidth="1"/>
    <col min="7176" max="7176" width="22.7109375" style="3" bestFit="1" customWidth="1"/>
    <col min="7177" max="7177" width="13.5703125" style="3" bestFit="1" customWidth="1"/>
    <col min="7178" max="7178" width="15" style="3" customWidth="1"/>
    <col min="7179" max="7424" width="9.140625" style="3"/>
    <col min="7425" max="7425" width="54.7109375" style="3" customWidth="1"/>
    <col min="7426" max="7426" width="17.85546875" style="3" customWidth="1"/>
    <col min="7427" max="7427" width="19.85546875" style="3" customWidth="1"/>
    <col min="7428" max="7428" width="16.28515625" style="3" customWidth="1"/>
    <col min="7429" max="7429" width="16.42578125" style="3" bestFit="1" customWidth="1"/>
    <col min="7430" max="7430" width="18.7109375" style="3" bestFit="1" customWidth="1"/>
    <col min="7431" max="7431" width="8.7109375" style="3" bestFit="1" customWidth="1"/>
    <col min="7432" max="7432" width="22.7109375" style="3" bestFit="1" customWidth="1"/>
    <col min="7433" max="7433" width="13.5703125" style="3" bestFit="1" customWidth="1"/>
    <col min="7434" max="7434" width="15" style="3" customWidth="1"/>
    <col min="7435" max="7680" width="9.140625" style="3"/>
    <col min="7681" max="7681" width="54.7109375" style="3" customWidth="1"/>
    <col min="7682" max="7682" width="17.85546875" style="3" customWidth="1"/>
    <col min="7683" max="7683" width="19.85546875" style="3" customWidth="1"/>
    <col min="7684" max="7684" width="16.28515625" style="3" customWidth="1"/>
    <col min="7685" max="7685" width="16.42578125" style="3" bestFit="1" customWidth="1"/>
    <col min="7686" max="7686" width="18.7109375" style="3" bestFit="1" customWidth="1"/>
    <col min="7687" max="7687" width="8.7109375" style="3" bestFit="1" customWidth="1"/>
    <col min="7688" max="7688" width="22.7109375" style="3" bestFit="1" customWidth="1"/>
    <col min="7689" max="7689" width="13.5703125" style="3" bestFit="1" customWidth="1"/>
    <col min="7690" max="7690" width="15" style="3" customWidth="1"/>
    <col min="7691" max="7936" width="9.140625" style="3"/>
    <col min="7937" max="7937" width="54.7109375" style="3" customWidth="1"/>
    <col min="7938" max="7938" width="17.85546875" style="3" customWidth="1"/>
    <col min="7939" max="7939" width="19.85546875" style="3" customWidth="1"/>
    <col min="7940" max="7940" width="16.28515625" style="3" customWidth="1"/>
    <col min="7941" max="7941" width="16.42578125" style="3" bestFit="1" customWidth="1"/>
    <col min="7942" max="7942" width="18.7109375" style="3" bestFit="1" customWidth="1"/>
    <col min="7943" max="7943" width="8.7109375" style="3" bestFit="1" customWidth="1"/>
    <col min="7944" max="7944" width="22.7109375" style="3" bestFit="1" customWidth="1"/>
    <col min="7945" max="7945" width="13.5703125" style="3" bestFit="1" customWidth="1"/>
    <col min="7946" max="7946" width="15" style="3" customWidth="1"/>
    <col min="7947" max="8192" width="9.140625" style="3"/>
    <col min="8193" max="8193" width="54.7109375" style="3" customWidth="1"/>
    <col min="8194" max="8194" width="17.85546875" style="3" customWidth="1"/>
    <col min="8195" max="8195" width="19.85546875" style="3" customWidth="1"/>
    <col min="8196" max="8196" width="16.28515625" style="3" customWidth="1"/>
    <col min="8197" max="8197" width="16.42578125" style="3" bestFit="1" customWidth="1"/>
    <col min="8198" max="8198" width="18.7109375" style="3" bestFit="1" customWidth="1"/>
    <col min="8199" max="8199" width="8.7109375" style="3" bestFit="1" customWidth="1"/>
    <col min="8200" max="8200" width="22.7109375" style="3" bestFit="1" customWidth="1"/>
    <col min="8201" max="8201" width="13.5703125" style="3" bestFit="1" customWidth="1"/>
    <col min="8202" max="8202" width="15" style="3" customWidth="1"/>
    <col min="8203" max="8448" width="9.140625" style="3"/>
    <col min="8449" max="8449" width="54.7109375" style="3" customWidth="1"/>
    <col min="8450" max="8450" width="17.85546875" style="3" customWidth="1"/>
    <col min="8451" max="8451" width="19.85546875" style="3" customWidth="1"/>
    <col min="8452" max="8452" width="16.28515625" style="3" customWidth="1"/>
    <col min="8453" max="8453" width="16.42578125" style="3" bestFit="1" customWidth="1"/>
    <col min="8454" max="8454" width="18.7109375" style="3" bestFit="1" customWidth="1"/>
    <col min="8455" max="8455" width="8.7109375" style="3" bestFit="1" customWidth="1"/>
    <col min="8456" max="8456" width="22.7109375" style="3" bestFit="1" customWidth="1"/>
    <col min="8457" max="8457" width="13.5703125" style="3" bestFit="1" customWidth="1"/>
    <col min="8458" max="8458" width="15" style="3" customWidth="1"/>
    <col min="8459" max="8704" width="9.140625" style="3"/>
    <col min="8705" max="8705" width="54.7109375" style="3" customWidth="1"/>
    <col min="8706" max="8706" width="17.85546875" style="3" customWidth="1"/>
    <col min="8707" max="8707" width="19.85546875" style="3" customWidth="1"/>
    <col min="8708" max="8708" width="16.28515625" style="3" customWidth="1"/>
    <col min="8709" max="8709" width="16.42578125" style="3" bestFit="1" customWidth="1"/>
    <col min="8710" max="8710" width="18.7109375" style="3" bestFit="1" customWidth="1"/>
    <col min="8711" max="8711" width="8.7109375" style="3" bestFit="1" customWidth="1"/>
    <col min="8712" max="8712" width="22.7109375" style="3" bestFit="1" customWidth="1"/>
    <col min="8713" max="8713" width="13.5703125" style="3" bestFit="1" customWidth="1"/>
    <col min="8714" max="8714" width="15" style="3" customWidth="1"/>
    <col min="8715" max="8960" width="9.140625" style="3"/>
    <col min="8961" max="8961" width="54.7109375" style="3" customWidth="1"/>
    <col min="8962" max="8962" width="17.85546875" style="3" customWidth="1"/>
    <col min="8963" max="8963" width="19.85546875" style="3" customWidth="1"/>
    <col min="8964" max="8964" width="16.28515625" style="3" customWidth="1"/>
    <col min="8965" max="8965" width="16.42578125" style="3" bestFit="1" customWidth="1"/>
    <col min="8966" max="8966" width="18.7109375" style="3" bestFit="1" customWidth="1"/>
    <col min="8967" max="8967" width="8.7109375" style="3" bestFit="1" customWidth="1"/>
    <col min="8968" max="8968" width="22.7109375" style="3" bestFit="1" customWidth="1"/>
    <col min="8969" max="8969" width="13.5703125" style="3" bestFit="1" customWidth="1"/>
    <col min="8970" max="8970" width="15" style="3" customWidth="1"/>
    <col min="8971" max="9216" width="9.140625" style="3"/>
    <col min="9217" max="9217" width="54.7109375" style="3" customWidth="1"/>
    <col min="9218" max="9218" width="17.85546875" style="3" customWidth="1"/>
    <col min="9219" max="9219" width="19.85546875" style="3" customWidth="1"/>
    <col min="9220" max="9220" width="16.28515625" style="3" customWidth="1"/>
    <col min="9221" max="9221" width="16.42578125" style="3" bestFit="1" customWidth="1"/>
    <col min="9222" max="9222" width="18.7109375" style="3" bestFit="1" customWidth="1"/>
    <col min="9223" max="9223" width="8.7109375" style="3" bestFit="1" customWidth="1"/>
    <col min="9224" max="9224" width="22.7109375" style="3" bestFit="1" customWidth="1"/>
    <col min="9225" max="9225" width="13.5703125" style="3" bestFit="1" customWidth="1"/>
    <col min="9226" max="9226" width="15" style="3" customWidth="1"/>
    <col min="9227" max="9472" width="9.140625" style="3"/>
    <col min="9473" max="9473" width="54.7109375" style="3" customWidth="1"/>
    <col min="9474" max="9474" width="17.85546875" style="3" customWidth="1"/>
    <col min="9475" max="9475" width="19.85546875" style="3" customWidth="1"/>
    <col min="9476" max="9476" width="16.28515625" style="3" customWidth="1"/>
    <col min="9477" max="9477" width="16.42578125" style="3" bestFit="1" customWidth="1"/>
    <col min="9478" max="9478" width="18.7109375" style="3" bestFit="1" customWidth="1"/>
    <col min="9479" max="9479" width="8.7109375" style="3" bestFit="1" customWidth="1"/>
    <col min="9480" max="9480" width="22.7109375" style="3" bestFit="1" customWidth="1"/>
    <col min="9481" max="9481" width="13.5703125" style="3" bestFit="1" customWidth="1"/>
    <col min="9482" max="9482" width="15" style="3" customWidth="1"/>
    <col min="9483" max="9728" width="9.140625" style="3"/>
    <col min="9729" max="9729" width="54.7109375" style="3" customWidth="1"/>
    <col min="9730" max="9730" width="17.85546875" style="3" customWidth="1"/>
    <col min="9731" max="9731" width="19.85546875" style="3" customWidth="1"/>
    <col min="9732" max="9732" width="16.28515625" style="3" customWidth="1"/>
    <col min="9733" max="9733" width="16.42578125" style="3" bestFit="1" customWidth="1"/>
    <col min="9734" max="9734" width="18.7109375" style="3" bestFit="1" customWidth="1"/>
    <col min="9735" max="9735" width="8.7109375" style="3" bestFit="1" customWidth="1"/>
    <col min="9736" max="9736" width="22.7109375" style="3" bestFit="1" customWidth="1"/>
    <col min="9737" max="9737" width="13.5703125" style="3" bestFit="1" customWidth="1"/>
    <col min="9738" max="9738" width="15" style="3" customWidth="1"/>
    <col min="9739" max="9984" width="9.140625" style="3"/>
    <col min="9985" max="9985" width="54.7109375" style="3" customWidth="1"/>
    <col min="9986" max="9986" width="17.85546875" style="3" customWidth="1"/>
    <col min="9987" max="9987" width="19.85546875" style="3" customWidth="1"/>
    <col min="9988" max="9988" width="16.28515625" style="3" customWidth="1"/>
    <col min="9989" max="9989" width="16.42578125" style="3" bestFit="1" customWidth="1"/>
    <col min="9990" max="9990" width="18.7109375" style="3" bestFit="1" customWidth="1"/>
    <col min="9991" max="9991" width="8.7109375" style="3" bestFit="1" customWidth="1"/>
    <col min="9992" max="9992" width="22.7109375" style="3" bestFit="1" customWidth="1"/>
    <col min="9993" max="9993" width="13.5703125" style="3" bestFit="1" customWidth="1"/>
    <col min="9994" max="9994" width="15" style="3" customWidth="1"/>
    <col min="9995" max="10240" width="9.140625" style="3"/>
    <col min="10241" max="10241" width="54.7109375" style="3" customWidth="1"/>
    <col min="10242" max="10242" width="17.85546875" style="3" customWidth="1"/>
    <col min="10243" max="10243" width="19.85546875" style="3" customWidth="1"/>
    <col min="10244" max="10244" width="16.28515625" style="3" customWidth="1"/>
    <col min="10245" max="10245" width="16.42578125" style="3" bestFit="1" customWidth="1"/>
    <col min="10246" max="10246" width="18.7109375" style="3" bestFit="1" customWidth="1"/>
    <col min="10247" max="10247" width="8.7109375" style="3" bestFit="1" customWidth="1"/>
    <col min="10248" max="10248" width="22.7109375" style="3" bestFit="1" customWidth="1"/>
    <col min="10249" max="10249" width="13.5703125" style="3" bestFit="1" customWidth="1"/>
    <col min="10250" max="10250" width="15" style="3" customWidth="1"/>
    <col min="10251" max="10496" width="9.140625" style="3"/>
    <col min="10497" max="10497" width="54.7109375" style="3" customWidth="1"/>
    <col min="10498" max="10498" width="17.85546875" style="3" customWidth="1"/>
    <col min="10499" max="10499" width="19.85546875" style="3" customWidth="1"/>
    <col min="10500" max="10500" width="16.28515625" style="3" customWidth="1"/>
    <col min="10501" max="10501" width="16.42578125" style="3" bestFit="1" customWidth="1"/>
    <col min="10502" max="10502" width="18.7109375" style="3" bestFit="1" customWidth="1"/>
    <col min="10503" max="10503" width="8.7109375" style="3" bestFit="1" customWidth="1"/>
    <col min="10504" max="10504" width="22.7109375" style="3" bestFit="1" customWidth="1"/>
    <col min="10505" max="10505" width="13.5703125" style="3" bestFit="1" customWidth="1"/>
    <col min="10506" max="10506" width="15" style="3" customWidth="1"/>
    <col min="10507" max="10752" width="9.140625" style="3"/>
    <col min="10753" max="10753" width="54.7109375" style="3" customWidth="1"/>
    <col min="10754" max="10754" width="17.85546875" style="3" customWidth="1"/>
    <col min="10755" max="10755" width="19.85546875" style="3" customWidth="1"/>
    <col min="10756" max="10756" width="16.28515625" style="3" customWidth="1"/>
    <col min="10757" max="10757" width="16.42578125" style="3" bestFit="1" customWidth="1"/>
    <col min="10758" max="10758" width="18.7109375" style="3" bestFit="1" customWidth="1"/>
    <col min="10759" max="10759" width="8.7109375" style="3" bestFit="1" customWidth="1"/>
    <col min="10760" max="10760" width="22.7109375" style="3" bestFit="1" customWidth="1"/>
    <col min="10761" max="10761" width="13.5703125" style="3" bestFit="1" customWidth="1"/>
    <col min="10762" max="10762" width="15" style="3" customWidth="1"/>
    <col min="10763" max="11008" width="9.140625" style="3"/>
    <col min="11009" max="11009" width="54.7109375" style="3" customWidth="1"/>
    <col min="11010" max="11010" width="17.85546875" style="3" customWidth="1"/>
    <col min="11011" max="11011" width="19.85546875" style="3" customWidth="1"/>
    <col min="11012" max="11012" width="16.28515625" style="3" customWidth="1"/>
    <col min="11013" max="11013" width="16.42578125" style="3" bestFit="1" customWidth="1"/>
    <col min="11014" max="11014" width="18.7109375" style="3" bestFit="1" customWidth="1"/>
    <col min="11015" max="11015" width="8.7109375" style="3" bestFit="1" customWidth="1"/>
    <col min="11016" max="11016" width="22.7109375" style="3" bestFit="1" customWidth="1"/>
    <col min="11017" max="11017" width="13.5703125" style="3" bestFit="1" customWidth="1"/>
    <col min="11018" max="11018" width="15" style="3" customWidth="1"/>
    <col min="11019" max="11264" width="9.140625" style="3"/>
    <col min="11265" max="11265" width="54.7109375" style="3" customWidth="1"/>
    <col min="11266" max="11266" width="17.85546875" style="3" customWidth="1"/>
    <col min="11267" max="11267" width="19.85546875" style="3" customWidth="1"/>
    <col min="11268" max="11268" width="16.28515625" style="3" customWidth="1"/>
    <col min="11269" max="11269" width="16.42578125" style="3" bestFit="1" customWidth="1"/>
    <col min="11270" max="11270" width="18.7109375" style="3" bestFit="1" customWidth="1"/>
    <col min="11271" max="11271" width="8.7109375" style="3" bestFit="1" customWidth="1"/>
    <col min="11272" max="11272" width="22.7109375" style="3" bestFit="1" customWidth="1"/>
    <col min="11273" max="11273" width="13.5703125" style="3" bestFit="1" customWidth="1"/>
    <col min="11274" max="11274" width="15" style="3" customWidth="1"/>
    <col min="11275" max="11520" width="9.140625" style="3"/>
    <col min="11521" max="11521" width="54.7109375" style="3" customWidth="1"/>
    <col min="11522" max="11522" width="17.85546875" style="3" customWidth="1"/>
    <col min="11523" max="11523" width="19.85546875" style="3" customWidth="1"/>
    <col min="11524" max="11524" width="16.28515625" style="3" customWidth="1"/>
    <col min="11525" max="11525" width="16.42578125" style="3" bestFit="1" customWidth="1"/>
    <col min="11526" max="11526" width="18.7109375" style="3" bestFit="1" customWidth="1"/>
    <col min="11527" max="11527" width="8.7109375" style="3" bestFit="1" customWidth="1"/>
    <col min="11528" max="11528" width="22.7109375" style="3" bestFit="1" customWidth="1"/>
    <col min="11529" max="11529" width="13.5703125" style="3" bestFit="1" customWidth="1"/>
    <col min="11530" max="11530" width="15" style="3" customWidth="1"/>
    <col min="11531" max="11776" width="9.140625" style="3"/>
    <col min="11777" max="11777" width="54.7109375" style="3" customWidth="1"/>
    <col min="11778" max="11778" width="17.85546875" style="3" customWidth="1"/>
    <col min="11779" max="11779" width="19.85546875" style="3" customWidth="1"/>
    <col min="11780" max="11780" width="16.28515625" style="3" customWidth="1"/>
    <col min="11781" max="11781" width="16.42578125" style="3" bestFit="1" customWidth="1"/>
    <col min="11782" max="11782" width="18.7109375" style="3" bestFit="1" customWidth="1"/>
    <col min="11783" max="11783" width="8.7109375" style="3" bestFit="1" customWidth="1"/>
    <col min="11784" max="11784" width="22.7109375" style="3" bestFit="1" customWidth="1"/>
    <col min="11785" max="11785" width="13.5703125" style="3" bestFit="1" customWidth="1"/>
    <col min="11786" max="11786" width="15" style="3" customWidth="1"/>
    <col min="11787" max="12032" width="9.140625" style="3"/>
    <col min="12033" max="12033" width="54.7109375" style="3" customWidth="1"/>
    <col min="12034" max="12034" width="17.85546875" style="3" customWidth="1"/>
    <col min="12035" max="12035" width="19.85546875" style="3" customWidth="1"/>
    <col min="12036" max="12036" width="16.28515625" style="3" customWidth="1"/>
    <col min="12037" max="12037" width="16.42578125" style="3" bestFit="1" customWidth="1"/>
    <col min="12038" max="12038" width="18.7109375" style="3" bestFit="1" customWidth="1"/>
    <col min="12039" max="12039" width="8.7109375" style="3" bestFit="1" customWidth="1"/>
    <col min="12040" max="12040" width="22.7109375" style="3" bestFit="1" customWidth="1"/>
    <col min="12041" max="12041" width="13.5703125" style="3" bestFit="1" customWidth="1"/>
    <col min="12042" max="12042" width="15" style="3" customWidth="1"/>
    <col min="12043" max="12288" width="9.140625" style="3"/>
    <col min="12289" max="12289" width="54.7109375" style="3" customWidth="1"/>
    <col min="12290" max="12290" width="17.85546875" style="3" customWidth="1"/>
    <col min="12291" max="12291" width="19.85546875" style="3" customWidth="1"/>
    <col min="12292" max="12292" width="16.28515625" style="3" customWidth="1"/>
    <col min="12293" max="12293" width="16.42578125" style="3" bestFit="1" customWidth="1"/>
    <col min="12294" max="12294" width="18.7109375" style="3" bestFit="1" customWidth="1"/>
    <col min="12295" max="12295" width="8.7109375" style="3" bestFit="1" customWidth="1"/>
    <col min="12296" max="12296" width="22.7109375" style="3" bestFit="1" customWidth="1"/>
    <col min="12297" max="12297" width="13.5703125" style="3" bestFit="1" customWidth="1"/>
    <col min="12298" max="12298" width="15" style="3" customWidth="1"/>
    <col min="12299" max="12544" width="9.140625" style="3"/>
    <col min="12545" max="12545" width="54.7109375" style="3" customWidth="1"/>
    <col min="12546" max="12546" width="17.85546875" style="3" customWidth="1"/>
    <col min="12547" max="12547" width="19.85546875" style="3" customWidth="1"/>
    <col min="12548" max="12548" width="16.28515625" style="3" customWidth="1"/>
    <col min="12549" max="12549" width="16.42578125" style="3" bestFit="1" customWidth="1"/>
    <col min="12550" max="12550" width="18.7109375" style="3" bestFit="1" customWidth="1"/>
    <col min="12551" max="12551" width="8.7109375" style="3" bestFit="1" customWidth="1"/>
    <col min="12552" max="12552" width="22.7109375" style="3" bestFit="1" customWidth="1"/>
    <col min="12553" max="12553" width="13.5703125" style="3" bestFit="1" customWidth="1"/>
    <col min="12554" max="12554" width="15" style="3" customWidth="1"/>
    <col min="12555" max="12800" width="9.140625" style="3"/>
    <col min="12801" max="12801" width="54.7109375" style="3" customWidth="1"/>
    <col min="12802" max="12802" width="17.85546875" style="3" customWidth="1"/>
    <col min="12803" max="12803" width="19.85546875" style="3" customWidth="1"/>
    <col min="12804" max="12804" width="16.28515625" style="3" customWidth="1"/>
    <col min="12805" max="12805" width="16.42578125" style="3" bestFit="1" customWidth="1"/>
    <col min="12806" max="12806" width="18.7109375" style="3" bestFit="1" customWidth="1"/>
    <col min="12807" max="12807" width="8.7109375" style="3" bestFit="1" customWidth="1"/>
    <col min="12808" max="12808" width="22.7109375" style="3" bestFit="1" customWidth="1"/>
    <col min="12809" max="12809" width="13.5703125" style="3" bestFit="1" customWidth="1"/>
    <col min="12810" max="12810" width="15" style="3" customWidth="1"/>
    <col min="12811" max="13056" width="9.140625" style="3"/>
    <col min="13057" max="13057" width="54.7109375" style="3" customWidth="1"/>
    <col min="13058" max="13058" width="17.85546875" style="3" customWidth="1"/>
    <col min="13059" max="13059" width="19.85546875" style="3" customWidth="1"/>
    <col min="13060" max="13060" width="16.28515625" style="3" customWidth="1"/>
    <col min="13061" max="13061" width="16.42578125" style="3" bestFit="1" customWidth="1"/>
    <col min="13062" max="13062" width="18.7109375" style="3" bestFit="1" customWidth="1"/>
    <col min="13063" max="13063" width="8.7109375" style="3" bestFit="1" customWidth="1"/>
    <col min="13064" max="13064" width="22.7109375" style="3" bestFit="1" customWidth="1"/>
    <col min="13065" max="13065" width="13.5703125" style="3" bestFit="1" customWidth="1"/>
    <col min="13066" max="13066" width="15" style="3" customWidth="1"/>
    <col min="13067" max="13312" width="9.140625" style="3"/>
    <col min="13313" max="13313" width="54.7109375" style="3" customWidth="1"/>
    <col min="13314" max="13314" width="17.85546875" style="3" customWidth="1"/>
    <col min="13315" max="13315" width="19.85546875" style="3" customWidth="1"/>
    <col min="13316" max="13316" width="16.28515625" style="3" customWidth="1"/>
    <col min="13317" max="13317" width="16.42578125" style="3" bestFit="1" customWidth="1"/>
    <col min="13318" max="13318" width="18.7109375" style="3" bestFit="1" customWidth="1"/>
    <col min="13319" max="13319" width="8.7109375" style="3" bestFit="1" customWidth="1"/>
    <col min="13320" max="13320" width="22.7109375" style="3" bestFit="1" customWidth="1"/>
    <col min="13321" max="13321" width="13.5703125" style="3" bestFit="1" customWidth="1"/>
    <col min="13322" max="13322" width="15" style="3" customWidth="1"/>
    <col min="13323" max="13568" width="9.140625" style="3"/>
    <col min="13569" max="13569" width="54.7109375" style="3" customWidth="1"/>
    <col min="13570" max="13570" width="17.85546875" style="3" customWidth="1"/>
    <col min="13571" max="13571" width="19.85546875" style="3" customWidth="1"/>
    <col min="13572" max="13572" width="16.28515625" style="3" customWidth="1"/>
    <col min="13573" max="13573" width="16.42578125" style="3" bestFit="1" customWidth="1"/>
    <col min="13574" max="13574" width="18.7109375" style="3" bestFit="1" customWidth="1"/>
    <col min="13575" max="13575" width="8.7109375" style="3" bestFit="1" customWidth="1"/>
    <col min="13576" max="13576" width="22.7109375" style="3" bestFit="1" customWidth="1"/>
    <col min="13577" max="13577" width="13.5703125" style="3" bestFit="1" customWidth="1"/>
    <col min="13578" max="13578" width="15" style="3" customWidth="1"/>
    <col min="13579" max="13824" width="9.140625" style="3"/>
    <col min="13825" max="13825" width="54.7109375" style="3" customWidth="1"/>
    <col min="13826" max="13826" width="17.85546875" style="3" customWidth="1"/>
    <col min="13827" max="13827" width="19.85546875" style="3" customWidth="1"/>
    <col min="13828" max="13828" width="16.28515625" style="3" customWidth="1"/>
    <col min="13829" max="13829" width="16.42578125" style="3" bestFit="1" customWidth="1"/>
    <col min="13830" max="13830" width="18.7109375" style="3" bestFit="1" customWidth="1"/>
    <col min="13831" max="13831" width="8.7109375" style="3" bestFit="1" customWidth="1"/>
    <col min="13832" max="13832" width="22.7109375" style="3" bestFit="1" customWidth="1"/>
    <col min="13833" max="13833" width="13.5703125" style="3" bestFit="1" customWidth="1"/>
    <col min="13834" max="13834" width="15" style="3" customWidth="1"/>
    <col min="13835" max="14080" width="9.140625" style="3"/>
    <col min="14081" max="14081" width="54.7109375" style="3" customWidth="1"/>
    <col min="14082" max="14082" width="17.85546875" style="3" customWidth="1"/>
    <col min="14083" max="14083" width="19.85546875" style="3" customWidth="1"/>
    <col min="14084" max="14084" width="16.28515625" style="3" customWidth="1"/>
    <col min="14085" max="14085" width="16.42578125" style="3" bestFit="1" customWidth="1"/>
    <col min="14086" max="14086" width="18.7109375" style="3" bestFit="1" customWidth="1"/>
    <col min="14087" max="14087" width="8.7109375" style="3" bestFit="1" customWidth="1"/>
    <col min="14088" max="14088" width="22.7109375" style="3" bestFit="1" customWidth="1"/>
    <col min="14089" max="14089" width="13.5703125" style="3" bestFit="1" customWidth="1"/>
    <col min="14090" max="14090" width="15" style="3" customWidth="1"/>
    <col min="14091" max="14336" width="9.140625" style="3"/>
    <col min="14337" max="14337" width="54.7109375" style="3" customWidth="1"/>
    <col min="14338" max="14338" width="17.85546875" style="3" customWidth="1"/>
    <col min="14339" max="14339" width="19.85546875" style="3" customWidth="1"/>
    <col min="14340" max="14340" width="16.28515625" style="3" customWidth="1"/>
    <col min="14341" max="14341" width="16.42578125" style="3" bestFit="1" customWidth="1"/>
    <col min="14342" max="14342" width="18.7109375" style="3" bestFit="1" customWidth="1"/>
    <col min="14343" max="14343" width="8.7109375" style="3" bestFit="1" customWidth="1"/>
    <col min="14344" max="14344" width="22.7109375" style="3" bestFit="1" customWidth="1"/>
    <col min="14345" max="14345" width="13.5703125" style="3" bestFit="1" customWidth="1"/>
    <col min="14346" max="14346" width="15" style="3" customWidth="1"/>
    <col min="14347" max="14592" width="9.140625" style="3"/>
    <col min="14593" max="14593" width="54.7109375" style="3" customWidth="1"/>
    <col min="14594" max="14594" width="17.85546875" style="3" customWidth="1"/>
    <col min="14595" max="14595" width="19.85546875" style="3" customWidth="1"/>
    <col min="14596" max="14596" width="16.28515625" style="3" customWidth="1"/>
    <col min="14597" max="14597" width="16.42578125" style="3" bestFit="1" customWidth="1"/>
    <col min="14598" max="14598" width="18.7109375" style="3" bestFit="1" customWidth="1"/>
    <col min="14599" max="14599" width="8.7109375" style="3" bestFit="1" customWidth="1"/>
    <col min="14600" max="14600" width="22.7109375" style="3" bestFit="1" customWidth="1"/>
    <col min="14601" max="14601" width="13.5703125" style="3" bestFit="1" customWidth="1"/>
    <col min="14602" max="14602" width="15" style="3" customWidth="1"/>
    <col min="14603" max="14848" width="9.140625" style="3"/>
    <col min="14849" max="14849" width="54.7109375" style="3" customWidth="1"/>
    <col min="14850" max="14850" width="17.85546875" style="3" customWidth="1"/>
    <col min="14851" max="14851" width="19.85546875" style="3" customWidth="1"/>
    <col min="14852" max="14852" width="16.28515625" style="3" customWidth="1"/>
    <col min="14853" max="14853" width="16.42578125" style="3" bestFit="1" customWidth="1"/>
    <col min="14854" max="14854" width="18.7109375" style="3" bestFit="1" customWidth="1"/>
    <col min="14855" max="14855" width="8.7109375" style="3" bestFit="1" customWidth="1"/>
    <col min="14856" max="14856" width="22.7109375" style="3" bestFit="1" customWidth="1"/>
    <col min="14857" max="14857" width="13.5703125" style="3" bestFit="1" customWidth="1"/>
    <col min="14858" max="14858" width="15" style="3" customWidth="1"/>
    <col min="14859" max="15104" width="9.140625" style="3"/>
    <col min="15105" max="15105" width="54.7109375" style="3" customWidth="1"/>
    <col min="15106" max="15106" width="17.85546875" style="3" customWidth="1"/>
    <col min="15107" max="15107" width="19.85546875" style="3" customWidth="1"/>
    <col min="15108" max="15108" width="16.28515625" style="3" customWidth="1"/>
    <col min="15109" max="15109" width="16.42578125" style="3" bestFit="1" customWidth="1"/>
    <col min="15110" max="15110" width="18.7109375" style="3" bestFit="1" customWidth="1"/>
    <col min="15111" max="15111" width="8.7109375" style="3" bestFit="1" customWidth="1"/>
    <col min="15112" max="15112" width="22.7109375" style="3" bestFit="1" customWidth="1"/>
    <col min="15113" max="15113" width="13.5703125" style="3" bestFit="1" customWidth="1"/>
    <col min="15114" max="15114" width="15" style="3" customWidth="1"/>
    <col min="15115" max="15360" width="9.140625" style="3"/>
    <col min="15361" max="15361" width="54.7109375" style="3" customWidth="1"/>
    <col min="15362" max="15362" width="17.85546875" style="3" customWidth="1"/>
    <col min="15363" max="15363" width="19.85546875" style="3" customWidth="1"/>
    <col min="15364" max="15364" width="16.28515625" style="3" customWidth="1"/>
    <col min="15365" max="15365" width="16.42578125" style="3" bestFit="1" customWidth="1"/>
    <col min="15366" max="15366" width="18.7109375" style="3" bestFit="1" customWidth="1"/>
    <col min="15367" max="15367" width="8.7109375" style="3" bestFit="1" customWidth="1"/>
    <col min="15368" max="15368" width="22.7109375" style="3" bestFit="1" customWidth="1"/>
    <col min="15369" max="15369" width="13.5703125" style="3" bestFit="1" customWidth="1"/>
    <col min="15370" max="15370" width="15" style="3" customWidth="1"/>
    <col min="15371" max="15616" width="9.140625" style="3"/>
    <col min="15617" max="15617" width="54.7109375" style="3" customWidth="1"/>
    <col min="15618" max="15618" width="17.85546875" style="3" customWidth="1"/>
    <col min="15619" max="15619" width="19.85546875" style="3" customWidth="1"/>
    <col min="15620" max="15620" width="16.28515625" style="3" customWidth="1"/>
    <col min="15621" max="15621" width="16.42578125" style="3" bestFit="1" customWidth="1"/>
    <col min="15622" max="15622" width="18.7109375" style="3" bestFit="1" customWidth="1"/>
    <col min="15623" max="15623" width="8.7109375" style="3" bestFit="1" customWidth="1"/>
    <col min="15624" max="15624" width="22.7109375" style="3" bestFit="1" customWidth="1"/>
    <col min="15625" max="15625" width="13.5703125" style="3" bestFit="1" customWidth="1"/>
    <col min="15626" max="15626" width="15" style="3" customWidth="1"/>
    <col min="15627" max="15872" width="9.140625" style="3"/>
    <col min="15873" max="15873" width="54.7109375" style="3" customWidth="1"/>
    <col min="15874" max="15874" width="17.85546875" style="3" customWidth="1"/>
    <col min="15875" max="15875" width="19.85546875" style="3" customWidth="1"/>
    <col min="15876" max="15876" width="16.28515625" style="3" customWidth="1"/>
    <col min="15877" max="15877" width="16.42578125" style="3" bestFit="1" customWidth="1"/>
    <col min="15878" max="15878" width="18.7109375" style="3" bestFit="1" customWidth="1"/>
    <col min="15879" max="15879" width="8.7109375" style="3" bestFit="1" customWidth="1"/>
    <col min="15880" max="15880" width="22.7109375" style="3" bestFit="1" customWidth="1"/>
    <col min="15881" max="15881" width="13.5703125" style="3" bestFit="1" customWidth="1"/>
    <col min="15882" max="15882" width="15" style="3" customWidth="1"/>
    <col min="15883" max="16128" width="9.140625" style="3"/>
    <col min="16129" max="16129" width="54.7109375" style="3" customWidth="1"/>
    <col min="16130" max="16130" width="17.85546875" style="3" customWidth="1"/>
    <col min="16131" max="16131" width="19.85546875" style="3" customWidth="1"/>
    <col min="16132" max="16132" width="16.28515625" style="3" customWidth="1"/>
    <col min="16133" max="16133" width="16.42578125" style="3" bestFit="1" customWidth="1"/>
    <col min="16134" max="16134" width="18.7109375" style="3" bestFit="1" customWidth="1"/>
    <col min="16135" max="16135" width="8.7109375" style="3" bestFit="1" customWidth="1"/>
    <col min="16136" max="16136" width="22.7109375" style="3" bestFit="1" customWidth="1"/>
    <col min="16137" max="16137" width="13.5703125" style="3" bestFit="1" customWidth="1"/>
    <col min="16138" max="16138" width="15" style="3" customWidth="1"/>
    <col min="16139" max="16384" width="9.140625" style="3"/>
  </cols>
  <sheetData>
    <row r="2" spans="1:12">
      <c r="A2" s="59" t="s">
        <v>244</v>
      </c>
      <c r="I2" s="3" t="s">
        <v>1</v>
      </c>
    </row>
    <row r="3" spans="1:12" ht="28.5" customHeight="1">
      <c r="A3" s="617" t="s">
        <v>95</v>
      </c>
      <c r="B3" s="618" t="s">
        <v>3</v>
      </c>
      <c r="C3" s="619" t="s">
        <v>4</v>
      </c>
      <c r="D3" s="619" t="s">
        <v>5</v>
      </c>
      <c r="E3" s="619" t="s">
        <v>54</v>
      </c>
      <c r="F3" s="619" t="s">
        <v>245</v>
      </c>
      <c r="G3" s="77" t="s">
        <v>93</v>
      </c>
      <c r="H3" s="619" t="s">
        <v>94</v>
      </c>
      <c r="I3" s="619" t="s">
        <v>246</v>
      </c>
    </row>
    <row r="4" spans="1:12">
      <c r="A4" s="606" t="s">
        <v>247</v>
      </c>
      <c r="B4" s="620"/>
      <c r="C4" s="620"/>
      <c r="D4" s="620"/>
      <c r="E4" s="620"/>
      <c r="F4" s="621"/>
      <c r="G4" s="620"/>
      <c r="I4" s="12"/>
    </row>
    <row r="5" spans="1:12" ht="25.5" customHeight="1">
      <c r="A5" s="582" t="s">
        <v>98</v>
      </c>
      <c r="B5" s="622">
        <v>38830398.340000004</v>
      </c>
      <c r="C5" s="622">
        <v>184667461.78999999</v>
      </c>
      <c r="D5" s="622">
        <v>5434901.5800000001</v>
      </c>
      <c r="E5" s="622">
        <v>5978493.8399999999</v>
      </c>
      <c r="F5" s="623">
        <v>234911255.55000001</v>
      </c>
      <c r="G5" s="495">
        <v>16500</v>
      </c>
      <c r="H5" s="624" t="s">
        <v>97</v>
      </c>
      <c r="I5" s="496">
        <f t="shared" ref="I5:I69" si="0">+F5/G5</f>
        <v>14237.045790909091</v>
      </c>
      <c r="J5" s="20"/>
    </row>
    <row r="6" spans="1:12" ht="25.5" customHeight="1">
      <c r="A6" s="582" t="s">
        <v>100</v>
      </c>
      <c r="B6" s="622">
        <v>2030947.5</v>
      </c>
      <c r="C6" s="622">
        <v>9658667.8499999996</v>
      </c>
      <c r="D6" s="622">
        <v>284261.82</v>
      </c>
      <c r="E6" s="622">
        <v>312693.34000000003</v>
      </c>
      <c r="F6" s="623">
        <v>12286570.52</v>
      </c>
      <c r="G6" s="497">
        <v>863</v>
      </c>
      <c r="H6" s="577" t="s">
        <v>97</v>
      </c>
      <c r="I6" s="116">
        <f t="shared" si="0"/>
        <v>14237.045793742758</v>
      </c>
      <c r="J6" s="20"/>
    </row>
    <row r="7" spans="1:12" ht="25.5" customHeight="1">
      <c r="A7" s="582" t="s">
        <v>101</v>
      </c>
      <c r="B7" s="622">
        <v>473024.85</v>
      </c>
      <c r="C7" s="622">
        <v>2249585.44</v>
      </c>
      <c r="D7" s="622">
        <v>66206.98</v>
      </c>
      <c r="E7" s="622">
        <v>72828.92</v>
      </c>
      <c r="F7" s="623">
        <v>2861646.2</v>
      </c>
      <c r="G7" s="497">
        <v>201</v>
      </c>
      <c r="H7" s="577" t="s">
        <v>97</v>
      </c>
      <c r="I7" s="116">
        <f t="shared" si="0"/>
        <v>14237.04577114428</v>
      </c>
      <c r="J7" s="20"/>
    </row>
    <row r="8" spans="1:12" ht="25.5" customHeight="1">
      <c r="A8" s="582" t="s">
        <v>102</v>
      </c>
      <c r="B8" s="622">
        <v>477731.57</v>
      </c>
      <c r="C8" s="622">
        <v>2271969.38</v>
      </c>
      <c r="D8" s="622">
        <v>66865.759999999995</v>
      </c>
      <c r="E8" s="622">
        <v>73553.59</v>
      </c>
      <c r="F8" s="623">
        <v>2890120.3</v>
      </c>
      <c r="G8" s="497">
        <v>203</v>
      </c>
      <c r="H8" s="577" t="s">
        <v>97</v>
      </c>
      <c r="I8" s="116">
        <f t="shared" si="0"/>
        <v>14237.045812807881</v>
      </c>
      <c r="J8" s="20"/>
    </row>
    <row r="9" spans="1:12" ht="25.5" customHeight="1">
      <c r="A9" s="582" t="s">
        <v>105</v>
      </c>
      <c r="B9" s="622">
        <v>682706.88</v>
      </c>
      <c r="C9" s="622">
        <v>3246779.63</v>
      </c>
      <c r="D9" s="622">
        <v>95555.15</v>
      </c>
      <c r="E9" s="622">
        <v>3498296.44</v>
      </c>
      <c r="F9" s="623">
        <v>7523338.1100000003</v>
      </c>
      <c r="G9" s="497">
        <v>817</v>
      </c>
      <c r="H9" s="577" t="s">
        <v>97</v>
      </c>
      <c r="I9" s="116">
        <f t="shared" si="0"/>
        <v>9208.4921787025705</v>
      </c>
      <c r="J9" s="20"/>
      <c r="L9" s="87"/>
    </row>
    <row r="10" spans="1:12" ht="25.5" customHeight="1">
      <c r="A10" s="582" t="s">
        <v>106</v>
      </c>
      <c r="B10" s="622">
        <v>152084.03</v>
      </c>
      <c r="C10" s="622">
        <v>723272.82</v>
      </c>
      <c r="D10" s="622">
        <v>21286.46</v>
      </c>
      <c r="E10" s="622">
        <v>779302.27</v>
      </c>
      <c r="F10" s="623">
        <v>1675945.58</v>
      </c>
      <c r="G10" s="497">
        <v>182</v>
      </c>
      <c r="H10" s="577" t="s">
        <v>97</v>
      </c>
      <c r="I10" s="116">
        <f t="shared" si="0"/>
        <v>9208.4921978021976</v>
      </c>
      <c r="J10" s="20"/>
    </row>
    <row r="11" spans="1:12" ht="25.5" customHeight="1">
      <c r="A11" s="582" t="s">
        <v>362</v>
      </c>
      <c r="B11" s="622">
        <v>26740.05</v>
      </c>
      <c r="C11" s="622">
        <v>127168.85</v>
      </c>
      <c r="D11" s="622">
        <v>3742.67</v>
      </c>
      <c r="E11" s="622">
        <v>137020.18</v>
      </c>
      <c r="F11" s="623">
        <v>294671.75</v>
      </c>
      <c r="G11" s="497">
        <v>32</v>
      </c>
      <c r="H11" s="577" t="s">
        <v>97</v>
      </c>
      <c r="I11" s="116">
        <f t="shared" si="0"/>
        <v>9208.4921875</v>
      </c>
      <c r="J11" s="20"/>
    </row>
    <row r="12" spans="1:12" ht="25.5" customHeight="1">
      <c r="A12" s="582" t="s">
        <v>363</v>
      </c>
      <c r="B12" s="622">
        <v>5013.76</v>
      </c>
      <c r="C12" s="622">
        <v>23844.16</v>
      </c>
      <c r="D12" s="622">
        <v>701.75</v>
      </c>
      <c r="E12" s="622">
        <v>25691.279999999999</v>
      </c>
      <c r="F12" s="623">
        <v>55250.95</v>
      </c>
      <c r="G12" s="497">
        <v>6</v>
      </c>
      <c r="H12" s="577" t="s">
        <v>97</v>
      </c>
      <c r="I12" s="116">
        <f t="shared" si="0"/>
        <v>9208.4916666666668</v>
      </c>
      <c r="J12" s="20"/>
    </row>
    <row r="13" spans="1:12" ht="25.5" customHeight="1">
      <c r="A13" s="582" t="s">
        <v>364</v>
      </c>
      <c r="B13" s="622">
        <v>1671.25</v>
      </c>
      <c r="C13" s="622">
        <v>7948.05</v>
      </c>
      <c r="D13" s="622">
        <v>233.92</v>
      </c>
      <c r="E13" s="622">
        <v>8563.76</v>
      </c>
      <c r="F13" s="623">
        <v>18416.98</v>
      </c>
      <c r="G13" s="497">
        <v>2</v>
      </c>
      <c r="H13" s="577" t="s">
        <v>97</v>
      </c>
      <c r="I13" s="116">
        <f t="shared" si="0"/>
        <v>9208.49</v>
      </c>
      <c r="J13" s="20"/>
    </row>
    <row r="14" spans="1:12" ht="25.5" customHeight="1">
      <c r="A14" s="582" t="s">
        <v>365</v>
      </c>
      <c r="B14" s="622">
        <v>98603.93</v>
      </c>
      <c r="C14" s="622">
        <v>468935.12</v>
      </c>
      <c r="D14" s="622">
        <v>13801.11</v>
      </c>
      <c r="E14" s="622">
        <v>505261.91</v>
      </c>
      <c r="F14" s="623">
        <v>1086602.08</v>
      </c>
      <c r="G14" s="497">
        <v>118</v>
      </c>
      <c r="H14" s="577" t="s">
        <v>97</v>
      </c>
      <c r="I14" s="116">
        <f t="shared" si="0"/>
        <v>9208.492203389831</v>
      </c>
      <c r="J14" s="20"/>
    </row>
    <row r="15" spans="1:12" ht="25.5" customHeight="1">
      <c r="A15" s="582" t="s">
        <v>366</v>
      </c>
      <c r="B15" s="622">
        <v>65178.87</v>
      </c>
      <c r="C15" s="622">
        <v>309974.07</v>
      </c>
      <c r="D15" s="622">
        <v>9122.77</v>
      </c>
      <c r="E15" s="622">
        <v>333986.69</v>
      </c>
      <c r="F15" s="623">
        <v>718262.39</v>
      </c>
      <c r="G15" s="497">
        <v>78</v>
      </c>
      <c r="H15" s="577" t="s">
        <v>97</v>
      </c>
      <c r="I15" s="116">
        <f t="shared" si="0"/>
        <v>9208.4921794871789</v>
      </c>
      <c r="J15" s="20"/>
    </row>
    <row r="16" spans="1:12" ht="25.5" customHeight="1">
      <c r="A16" s="582" t="s">
        <v>367</v>
      </c>
      <c r="B16" s="622">
        <v>110302.7</v>
      </c>
      <c r="C16" s="622">
        <v>524571.49</v>
      </c>
      <c r="D16" s="622">
        <v>15438.53</v>
      </c>
      <c r="E16" s="622">
        <v>565208.24</v>
      </c>
      <c r="F16" s="623">
        <v>1215520.97</v>
      </c>
      <c r="G16" s="497">
        <v>132</v>
      </c>
      <c r="H16" s="577" t="s">
        <v>97</v>
      </c>
      <c r="I16" s="116">
        <f t="shared" si="0"/>
        <v>9208.492196969697</v>
      </c>
      <c r="J16" s="20"/>
    </row>
    <row r="17" spans="1:12" ht="25.5" customHeight="1">
      <c r="A17" s="582" t="s">
        <v>368</v>
      </c>
      <c r="B17" s="622">
        <v>114480.84</v>
      </c>
      <c r="C17" s="622">
        <v>544441.63</v>
      </c>
      <c r="D17" s="622">
        <v>16023.32</v>
      </c>
      <c r="E17" s="622">
        <v>586617.64</v>
      </c>
      <c r="F17" s="623">
        <v>1261563.43</v>
      </c>
      <c r="G17" s="497">
        <v>137</v>
      </c>
      <c r="H17" s="577" t="s">
        <v>97</v>
      </c>
      <c r="I17" s="116">
        <f t="shared" si="0"/>
        <v>9208.4921897810218</v>
      </c>
      <c r="J17" s="20"/>
    </row>
    <row r="18" spans="1:12" ht="25.5" customHeight="1">
      <c r="A18" s="582" t="s">
        <v>369</v>
      </c>
      <c r="B18" s="622">
        <v>8356.27</v>
      </c>
      <c r="C18" s="622">
        <v>39740.26</v>
      </c>
      <c r="D18" s="622">
        <v>1169.5899999999999</v>
      </c>
      <c r="E18" s="622">
        <v>42818.81</v>
      </c>
      <c r="F18" s="623">
        <v>92084.92</v>
      </c>
      <c r="G18" s="497">
        <v>10</v>
      </c>
      <c r="H18" s="577" t="s">
        <v>97</v>
      </c>
      <c r="I18" s="116">
        <f t="shared" si="0"/>
        <v>9208.4920000000002</v>
      </c>
      <c r="J18" s="20"/>
      <c r="L18" s="87"/>
    </row>
    <row r="19" spans="1:12" ht="25.5" customHeight="1">
      <c r="A19" s="582" t="s">
        <v>108</v>
      </c>
      <c r="B19" s="622">
        <v>1465666.04</v>
      </c>
      <c r="C19" s="622">
        <v>6970333.5099999998</v>
      </c>
      <c r="D19" s="622">
        <v>205142.13</v>
      </c>
      <c r="E19" s="622">
        <v>479351.51</v>
      </c>
      <c r="F19" s="623">
        <v>9120493.1899999995</v>
      </c>
      <c r="G19" s="497">
        <v>486</v>
      </c>
      <c r="H19" s="577" t="s">
        <v>97</v>
      </c>
      <c r="I19" s="116">
        <f t="shared" si="0"/>
        <v>18766.446893004115</v>
      </c>
      <c r="J19" s="20"/>
    </row>
    <row r="20" spans="1:12" ht="25.5" customHeight="1">
      <c r="A20" s="582" t="s">
        <v>110</v>
      </c>
      <c r="B20" s="622">
        <v>105552.08</v>
      </c>
      <c r="C20" s="622">
        <v>501978.75</v>
      </c>
      <c r="D20" s="622">
        <v>14773.61</v>
      </c>
      <c r="E20" s="622">
        <v>34521.199999999997</v>
      </c>
      <c r="F20" s="623">
        <v>656825.64</v>
      </c>
      <c r="G20" s="497">
        <v>35</v>
      </c>
      <c r="H20" s="577" t="s">
        <v>97</v>
      </c>
      <c r="I20" s="116">
        <f t="shared" si="0"/>
        <v>18766.446857142859</v>
      </c>
      <c r="J20" s="20"/>
    </row>
    <row r="21" spans="1:12" ht="25.5" customHeight="1">
      <c r="A21" s="582" t="s">
        <v>111</v>
      </c>
      <c r="B21" s="622">
        <v>132694.04</v>
      </c>
      <c r="C21" s="622">
        <v>631059</v>
      </c>
      <c r="D21" s="622">
        <v>18572.54</v>
      </c>
      <c r="E21" s="622">
        <v>43398.080000000002</v>
      </c>
      <c r="F21" s="623">
        <v>825723.66</v>
      </c>
      <c r="G21" s="497">
        <v>44</v>
      </c>
      <c r="H21" s="577" t="s">
        <v>97</v>
      </c>
      <c r="I21" s="116">
        <f t="shared" si="0"/>
        <v>18766.446818181819</v>
      </c>
      <c r="J21" s="20"/>
    </row>
    <row r="22" spans="1:12" ht="25.5" customHeight="1">
      <c r="A22" s="582" t="s">
        <v>112</v>
      </c>
      <c r="B22" s="622">
        <v>30157.74</v>
      </c>
      <c r="C22" s="622">
        <v>143422.5</v>
      </c>
      <c r="D22" s="622">
        <v>4221.03</v>
      </c>
      <c r="E22" s="622">
        <v>9863.2000000000007</v>
      </c>
      <c r="F22" s="623">
        <v>187664.47</v>
      </c>
      <c r="G22" s="497">
        <v>10</v>
      </c>
      <c r="H22" s="577" t="s">
        <v>97</v>
      </c>
      <c r="I22" s="116">
        <f t="shared" si="0"/>
        <v>18766.447</v>
      </c>
      <c r="J22" s="20"/>
    </row>
    <row r="23" spans="1:12" ht="25.5" customHeight="1">
      <c r="A23" s="582" t="s">
        <v>373</v>
      </c>
      <c r="B23" s="622">
        <v>30157.74</v>
      </c>
      <c r="C23" s="622">
        <v>143422.5</v>
      </c>
      <c r="D23" s="622">
        <v>4221.03</v>
      </c>
      <c r="E23" s="622">
        <v>9863.2000000000007</v>
      </c>
      <c r="F23" s="623">
        <v>187664.47</v>
      </c>
      <c r="G23" s="497">
        <v>10</v>
      </c>
      <c r="H23" s="577" t="s">
        <v>97</v>
      </c>
      <c r="I23" s="116">
        <f t="shared" si="0"/>
        <v>18766.447</v>
      </c>
      <c r="J23" s="20"/>
    </row>
    <row r="24" spans="1:12" ht="25.5" customHeight="1">
      <c r="A24" s="582" t="s">
        <v>374</v>
      </c>
      <c r="B24" s="622">
        <v>141741.37</v>
      </c>
      <c r="C24" s="622">
        <v>674085.75</v>
      </c>
      <c r="D24" s="622">
        <v>19838.849999999999</v>
      </c>
      <c r="E24" s="622">
        <v>46357.04</v>
      </c>
      <c r="F24" s="623">
        <v>882023</v>
      </c>
      <c r="G24" s="497">
        <v>47</v>
      </c>
      <c r="H24" s="577" t="s">
        <v>97</v>
      </c>
      <c r="I24" s="116">
        <f t="shared" si="0"/>
        <v>18766.446808510638</v>
      </c>
      <c r="J24" s="20"/>
    </row>
    <row r="25" spans="1:12" ht="25.5" customHeight="1">
      <c r="A25" s="582" t="s">
        <v>375</v>
      </c>
      <c r="B25" s="622">
        <v>9909832.5</v>
      </c>
      <c r="C25" s="622">
        <v>47128633.57</v>
      </c>
      <c r="D25" s="622">
        <v>1387030.95</v>
      </c>
      <c r="E25" s="622">
        <v>3241047.44</v>
      </c>
      <c r="F25" s="623">
        <v>61666544.460000001</v>
      </c>
      <c r="G25" s="497">
        <v>3286</v>
      </c>
      <c r="H25" s="577" t="s">
        <v>97</v>
      </c>
      <c r="I25" s="116">
        <f t="shared" si="0"/>
        <v>18766.446883749239</v>
      </c>
      <c r="J25" s="20"/>
    </row>
    <row r="26" spans="1:12" ht="25.5" customHeight="1">
      <c r="A26" s="582" t="s">
        <v>376</v>
      </c>
      <c r="B26" s="622">
        <v>1058536.58</v>
      </c>
      <c r="C26" s="622">
        <v>5034129.76</v>
      </c>
      <c r="D26" s="622">
        <v>148158.21</v>
      </c>
      <c r="E26" s="622">
        <v>346198.31</v>
      </c>
      <c r="F26" s="623">
        <v>6587022.8600000003</v>
      </c>
      <c r="G26" s="497">
        <v>351</v>
      </c>
      <c r="H26" s="577" t="s">
        <v>97</v>
      </c>
      <c r="I26" s="116">
        <f t="shared" si="0"/>
        <v>18766.446894586894</v>
      </c>
      <c r="J26" s="20"/>
    </row>
    <row r="27" spans="1:12">
      <c r="A27" s="582" t="s">
        <v>377</v>
      </c>
      <c r="B27" s="622">
        <v>48252.38</v>
      </c>
      <c r="C27" s="622">
        <v>229476</v>
      </c>
      <c r="D27" s="622">
        <v>6753.65</v>
      </c>
      <c r="E27" s="622">
        <v>15781.12</v>
      </c>
      <c r="F27" s="623">
        <v>300263.15000000002</v>
      </c>
      <c r="G27" s="497">
        <v>16</v>
      </c>
      <c r="H27" s="577" t="s">
        <v>97</v>
      </c>
      <c r="I27" s="116">
        <f t="shared" si="0"/>
        <v>18766.446875000001</v>
      </c>
      <c r="J27" s="20"/>
      <c r="L27" s="87"/>
    </row>
    <row r="28" spans="1:12">
      <c r="A28" s="582" t="s">
        <v>114</v>
      </c>
      <c r="B28" s="622">
        <v>40392433.799999997</v>
      </c>
      <c r="C28" s="622">
        <v>192096103.69</v>
      </c>
      <c r="D28" s="622">
        <v>5653532.0700000003</v>
      </c>
      <c r="E28" s="622">
        <v>581916.18000000005</v>
      </c>
      <c r="F28" s="623">
        <v>238723985.75</v>
      </c>
      <c r="G28" s="497">
        <v>2103</v>
      </c>
      <c r="H28" s="577" t="s">
        <v>97</v>
      </c>
      <c r="I28" s="116">
        <f t="shared" si="0"/>
        <v>113515.92284831194</v>
      </c>
      <c r="J28" s="20"/>
    </row>
    <row r="29" spans="1:12">
      <c r="A29" s="582" t="s">
        <v>117</v>
      </c>
      <c r="B29" s="622">
        <v>2785022.78</v>
      </c>
      <c r="C29" s="622">
        <v>13244857.359999999</v>
      </c>
      <c r="D29" s="622">
        <v>389806.06</v>
      </c>
      <c r="E29" s="622">
        <v>40122.61</v>
      </c>
      <c r="F29" s="623">
        <v>16459808.810000001</v>
      </c>
      <c r="G29" s="497">
        <v>145</v>
      </c>
      <c r="H29" s="577" t="s">
        <v>97</v>
      </c>
      <c r="I29" s="116">
        <f t="shared" si="0"/>
        <v>113515.92282758621</v>
      </c>
      <c r="J29" s="20"/>
    </row>
    <row r="30" spans="1:12">
      <c r="A30" s="624" t="s">
        <v>119</v>
      </c>
      <c r="B30" s="622">
        <v>24604235.710000001</v>
      </c>
      <c r="C30" s="622">
        <v>117011464.02</v>
      </c>
      <c r="D30" s="622">
        <v>3443734.94</v>
      </c>
      <c r="E30" s="622">
        <v>354462.5</v>
      </c>
      <c r="F30" s="623">
        <v>145413897.16999999</v>
      </c>
      <c r="G30" s="497">
        <v>1281</v>
      </c>
      <c r="H30" s="577" t="s">
        <v>97</v>
      </c>
      <c r="I30" s="116">
        <f t="shared" si="0"/>
        <v>113515.92284933645</v>
      </c>
      <c r="J30" s="20"/>
    </row>
    <row r="31" spans="1:12">
      <c r="A31" s="334" t="s">
        <v>120</v>
      </c>
      <c r="B31" s="622">
        <v>518590.45</v>
      </c>
      <c r="C31" s="622">
        <v>2466283.7799999998</v>
      </c>
      <c r="D31" s="622">
        <v>72584.58</v>
      </c>
      <c r="E31" s="622">
        <v>7471.11</v>
      </c>
      <c r="F31" s="623">
        <v>3064929.92</v>
      </c>
      <c r="G31" s="497">
        <v>27</v>
      </c>
      <c r="H31" s="577" t="s">
        <v>97</v>
      </c>
      <c r="I31" s="116">
        <f t="shared" si="0"/>
        <v>113515.92296296296</v>
      </c>
      <c r="J31" s="20"/>
    </row>
    <row r="32" spans="1:12">
      <c r="A32" s="582" t="s">
        <v>121</v>
      </c>
      <c r="B32" s="622">
        <v>499383.39</v>
      </c>
      <c r="C32" s="622">
        <v>2374939.94</v>
      </c>
      <c r="D32" s="622">
        <v>69896.259999999995</v>
      </c>
      <c r="E32" s="622">
        <v>7194.4</v>
      </c>
      <c r="F32" s="623">
        <v>2951413.99</v>
      </c>
      <c r="G32" s="497">
        <v>26</v>
      </c>
      <c r="H32" s="577" t="s">
        <v>97</v>
      </c>
      <c r="I32" s="116">
        <f t="shared" si="0"/>
        <v>113515.92269230771</v>
      </c>
      <c r="J32" s="20"/>
    </row>
    <row r="33" spans="1:12">
      <c r="A33" s="582" t="s">
        <v>122</v>
      </c>
      <c r="B33" s="622">
        <v>1094802.06</v>
      </c>
      <c r="C33" s="622">
        <v>5206599.0999999996</v>
      </c>
      <c r="D33" s="622">
        <v>153234.10999999999</v>
      </c>
      <c r="E33" s="622">
        <v>15772.34</v>
      </c>
      <c r="F33" s="623">
        <v>6470407.5999999996</v>
      </c>
      <c r="G33" s="497">
        <v>57</v>
      </c>
      <c r="H33" s="577" t="s">
        <v>97</v>
      </c>
      <c r="I33" s="116">
        <f t="shared" si="0"/>
        <v>113515.92280701753</v>
      </c>
      <c r="J33" s="20"/>
    </row>
    <row r="34" spans="1:12">
      <c r="A34" s="582" t="s">
        <v>123</v>
      </c>
      <c r="B34" s="622">
        <v>134449.38</v>
      </c>
      <c r="C34" s="622">
        <v>639406.91</v>
      </c>
      <c r="D34" s="622">
        <v>18818.22</v>
      </c>
      <c r="E34" s="622">
        <v>1936.95</v>
      </c>
      <c r="F34" s="623">
        <v>794611.46</v>
      </c>
      <c r="G34" s="497">
        <v>7</v>
      </c>
      <c r="H34" s="577" t="s">
        <v>97</v>
      </c>
      <c r="I34" s="116">
        <f t="shared" si="0"/>
        <v>113515.92285714285</v>
      </c>
      <c r="J34" s="20"/>
    </row>
    <row r="35" spans="1:12">
      <c r="A35" s="582" t="s">
        <v>124</v>
      </c>
      <c r="B35" s="622">
        <v>4763349.3</v>
      </c>
      <c r="C35" s="622">
        <v>22653273.280000001</v>
      </c>
      <c r="D35" s="622">
        <v>666702.78</v>
      </c>
      <c r="E35" s="622">
        <v>68623.5</v>
      </c>
      <c r="F35" s="623">
        <v>28151948.870000001</v>
      </c>
      <c r="G35" s="497">
        <v>248</v>
      </c>
      <c r="H35" s="577" t="s">
        <v>97</v>
      </c>
      <c r="I35" s="116">
        <f t="shared" si="0"/>
        <v>113515.92286290323</v>
      </c>
      <c r="J35" s="20"/>
    </row>
    <row r="36" spans="1:12">
      <c r="A36" s="582" t="s">
        <v>125</v>
      </c>
      <c r="B36" s="622">
        <v>4859384.57</v>
      </c>
      <c r="C36" s="622">
        <v>23109992.5</v>
      </c>
      <c r="D36" s="622">
        <v>680144.37</v>
      </c>
      <c r="E36" s="622">
        <v>70007.03</v>
      </c>
      <c r="F36" s="623">
        <v>28719528.48</v>
      </c>
      <c r="G36" s="497">
        <v>253</v>
      </c>
      <c r="H36" s="577" t="s">
        <v>97</v>
      </c>
      <c r="I36" s="116">
        <f t="shared" si="0"/>
        <v>113515.92284584981</v>
      </c>
      <c r="J36" s="20"/>
    </row>
    <row r="37" spans="1:12">
      <c r="A37" s="582" t="s">
        <v>126</v>
      </c>
      <c r="B37" s="622">
        <v>557004.56000000006</v>
      </c>
      <c r="C37" s="622">
        <v>2648971.4700000002</v>
      </c>
      <c r="D37" s="622">
        <v>77961.210000000006</v>
      </c>
      <c r="E37" s="622">
        <v>8024.52</v>
      </c>
      <c r="F37" s="623">
        <v>3291961.76</v>
      </c>
      <c r="G37" s="497">
        <v>29</v>
      </c>
      <c r="H37" s="577" t="s">
        <v>97</v>
      </c>
      <c r="I37" s="116">
        <f t="shared" si="0"/>
        <v>113515.92275862068</v>
      </c>
      <c r="J37" s="20"/>
    </row>
    <row r="38" spans="1:12">
      <c r="A38" s="582" t="s">
        <v>127</v>
      </c>
      <c r="B38" s="622">
        <v>1286872.5900000001</v>
      </c>
      <c r="C38" s="622">
        <v>6120037.54</v>
      </c>
      <c r="D38" s="622">
        <v>180117.28</v>
      </c>
      <c r="E38" s="622">
        <v>18539.41</v>
      </c>
      <c r="F38" s="623">
        <v>7605566.8300000001</v>
      </c>
      <c r="G38" s="497">
        <v>67</v>
      </c>
      <c r="H38" s="577" t="s">
        <v>97</v>
      </c>
      <c r="I38" s="116">
        <f t="shared" si="0"/>
        <v>113515.92283582089</v>
      </c>
      <c r="J38" s="20"/>
    </row>
    <row r="39" spans="1:12">
      <c r="A39" s="582" t="s">
        <v>128</v>
      </c>
      <c r="B39" s="622">
        <v>729868.04</v>
      </c>
      <c r="C39" s="622">
        <v>3471066.07</v>
      </c>
      <c r="D39" s="622">
        <v>102156.07</v>
      </c>
      <c r="E39" s="622">
        <v>10514.89</v>
      </c>
      <c r="F39" s="623">
        <v>4313605.07</v>
      </c>
      <c r="G39" s="497">
        <v>38</v>
      </c>
      <c r="H39" s="577" t="s">
        <v>97</v>
      </c>
      <c r="I39" s="116">
        <f t="shared" si="0"/>
        <v>113515.92289473685</v>
      </c>
      <c r="J39" s="20"/>
      <c r="L39" s="87"/>
    </row>
    <row r="40" spans="1:12">
      <c r="A40" s="582" t="s">
        <v>130</v>
      </c>
      <c r="B40" s="622">
        <v>2289261.7400000002</v>
      </c>
      <c r="C40" s="622">
        <v>10887144.41</v>
      </c>
      <c r="D40" s="622">
        <v>320416.81</v>
      </c>
      <c r="E40" s="622">
        <v>5045744.72</v>
      </c>
      <c r="F40" s="623">
        <v>18542567.670000002</v>
      </c>
      <c r="G40" s="497">
        <v>75538</v>
      </c>
      <c r="H40" s="577" t="s">
        <v>190</v>
      </c>
      <c r="I40" s="116">
        <f t="shared" si="0"/>
        <v>245.47337326908314</v>
      </c>
      <c r="J40" s="20"/>
    </row>
    <row r="41" spans="1:12">
      <c r="A41" s="582" t="s">
        <v>131</v>
      </c>
      <c r="B41" s="622">
        <v>134225.69</v>
      </c>
      <c r="C41" s="622">
        <v>638343.12</v>
      </c>
      <c r="D41" s="622">
        <v>18786.919999999998</v>
      </c>
      <c r="E41" s="622">
        <v>295845.84000000003</v>
      </c>
      <c r="F41" s="623">
        <v>1087201.57</v>
      </c>
      <c r="G41" s="497">
        <v>4429</v>
      </c>
      <c r="H41" s="577" t="s">
        <v>378</v>
      </c>
      <c r="I41" s="116">
        <f t="shared" si="0"/>
        <v>245.47337322194628</v>
      </c>
      <c r="J41" s="20"/>
    </row>
    <row r="42" spans="1:12">
      <c r="A42" s="582" t="s">
        <v>132</v>
      </c>
      <c r="B42" s="622">
        <v>1969.9</v>
      </c>
      <c r="C42" s="622">
        <v>9368.32</v>
      </c>
      <c r="D42" s="622">
        <v>275.72000000000003</v>
      </c>
      <c r="E42" s="622">
        <v>4341.83</v>
      </c>
      <c r="F42" s="623">
        <v>15955.77</v>
      </c>
      <c r="G42" s="497">
        <v>65</v>
      </c>
      <c r="H42" s="577" t="s">
        <v>378</v>
      </c>
      <c r="I42" s="116">
        <f t="shared" si="0"/>
        <v>245.47338461538462</v>
      </c>
      <c r="J42" s="20"/>
    </row>
    <row r="43" spans="1:12">
      <c r="A43" s="582" t="s">
        <v>133</v>
      </c>
      <c r="B43" s="622">
        <v>36852.21</v>
      </c>
      <c r="C43" s="622">
        <v>175259.71</v>
      </c>
      <c r="D43" s="622">
        <v>5158.0200000000004</v>
      </c>
      <c r="E43" s="622">
        <v>81225.679999999993</v>
      </c>
      <c r="F43" s="623">
        <v>298495.62</v>
      </c>
      <c r="G43" s="497">
        <v>1216</v>
      </c>
      <c r="H43" s="577" t="s">
        <v>378</v>
      </c>
      <c r="I43" s="116">
        <f t="shared" si="0"/>
        <v>245.47337171052632</v>
      </c>
      <c r="J43" s="20"/>
    </row>
    <row r="44" spans="1:12">
      <c r="A44" s="582" t="s">
        <v>379</v>
      </c>
      <c r="B44" s="622">
        <v>90.92</v>
      </c>
      <c r="C44" s="622">
        <v>432.38</v>
      </c>
      <c r="D44" s="622">
        <v>12.73</v>
      </c>
      <c r="E44" s="622">
        <v>200.39</v>
      </c>
      <c r="F44" s="623">
        <v>736.42</v>
      </c>
      <c r="G44" s="497">
        <v>3</v>
      </c>
      <c r="H44" s="577" t="s">
        <v>378</v>
      </c>
      <c r="I44" s="116">
        <f t="shared" si="0"/>
        <v>245.47333333333333</v>
      </c>
      <c r="J44" s="20"/>
      <c r="L44" s="87"/>
    </row>
    <row r="45" spans="1:12">
      <c r="A45" s="582" t="s">
        <v>136</v>
      </c>
      <c r="B45" s="622">
        <v>167400.24</v>
      </c>
      <c r="C45" s="622">
        <v>796112.82</v>
      </c>
      <c r="D45" s="622">
        <v>23430.2</v>
      </c>
      <c r="E45" s="622">
        <v>92597.58</v>
      </c>
      <c r="F45" s="623">
        <v>1079540.8500000001</v>
      </c>
      <c r="G45" s="497">
        <v>16647</v>
      </c>
      <c r="H45" s="577" t="s">
        <v>97</v>
      </c>
      <c r="I45" s="116">
        <f t="shared" si="0"/>
        <v>64.848972787889721</v>
      </c>
      <c r="J45" s="20"/>
    </row>
    <row r="46" spans="1:12">
      <c r="A46" s="582" t="s">
        <v>138</v>
      </c>
      <c r="B46" s="622">
        <v>445063.22</v>
      </c>
      <c r="C46" s="622">
        <v>2116607.04</v>
      </c>
      <c r="D46" s="622">
        <v>62293.33</v>
      </c>
      <c r="E46" s="622">
        <v>246187.09</v>
      </c>
      <c r="F46" s="623">
        <v>2870150.68</v>
      </c>
      <c r="G46" s="497">
        <v>44259</v>
      </c>
      <c r="H46" s="577" t="s">
        <v>97</v>
      </c>
      <c r="I46" s="116">
        <f t="shared" si="0"/>
        <v>64.84897263833345</v>
      </c>
      <c r="J46" s="20"/>
    </row>
    <row r="47" spans="1:12">
      <c r="A47" s="582" t="s">
        <v>139</v>
      </c>
      <c r="B47" s="622">
        <v>189784.63</v>
      </c>
      <c r="C47" s="622">
        <v>902567.27</v>
      </c>
      <c r="D47" s="622">
        <v>26563.23</v>
      </c>
      <c r="E47" s="622">
        <v>104979.53</v>
      </c>
      <c r="F47" s="623">
        <v>1223894.6599999999</v>
      </c>
      <c r="G47" s="497">
        <v>18873</v>
      </c>
      <c r="H47" s="577" t="s">
        <v>97</v>
      </c>
      <c r="I47" s="116">
        <f t="shared" si="0"/>
        <v>64.848972606368889</v>
      </c>
      <c r="J47" s="20"/>
    </row>
    <row r="48" spans="1:12">
      <c r="A48" s="582" t="s">
        <v>140</v>
      </c>
      <c r="B48" s="622">
        <v>364234.05</v>
      </c>
      <c r="C48" s="622">
        <v>1732204.16</v>
      </c>
      <c r="D48" s="622">
        <v>50980.06</v>
      </c>
      <c r="E48" s="622">
        <v>201476.37</v>
      </c>
      <c r="F48" s="623">
        <v>2348894.64</v>
      </c>
      <c r="G48" s="497">
        <v>36221</v>
      </c>
      <c r="H48" s="577" t="s">
        <v>97</v>
      </c>
      <c r="I48" s="116">
        <f t="shared" si="0"/>
        <v>64.848972695397705</v>
      </c>
      <c r="J48" s="20"/>
    </row>
    <row r="49" spans="1:12">
      <c r="A49" s="582" t="s">
        <v>141</v>
      </c>
      <c r="B49" s="622">
        <v>228660.67</v>
      </c>
      <c r="C49" s="622">
        <v>1087451.76</v>
      </c>
      <c r="D49" s="622">
        <v>32004.52</v>
      </c>
      <c r="E49" s="622">
        <v>126483.84</v>
      </c>
      <c r="F49" s="623">
        <v>1474600.79</v>
      </c>
      <c r="G49" s="497">
        <v>22739</v>
      </c>
      <c r="H49" s="577" t="s">
        <v>97</v>
      </c>
      <c r="I49" s="116">
        <f t="shared" si="0"/>
        <v>64.848972690091912</v>
      </c>
      <c r="J49" s="20"/>
    </row>
    <row r="50" spans="1:12">
      <c r="A50" s="582" t="s">
        <v>142</v>
      </c>
      <c r="B50" s="622">
        <v>27251.439999999999</v>
      </c>
      <c r="C50" s="622">
        <v>129600.87</v>
      </c>
      <c r="D50" s="622">
        <v>3814.25</v>
      </c>
      <c r="E50" s="622">
        <v>15074.15</v>
      </c>
      <c r="F50" s="623">
        <v>175740.72</v>
      </c>
      <c r="G50" s="497">
        <v>2710</v>
      </c>
      <c r="H50" s="577" t="s">
        <v>97</v>
      </c>
      <c r="I50" s="116">
        <f t="shared" si="0"/>
        <v>64.848974169741695</v>
      </c>
      <c r="J50" s="20"/>
    </row>
    <row r="51" spans="1:12">
      <c r="A51" s="582" t="s">
        <v>143</v>
      </c>
      <c r="B51" s="622">
        <v>745915.05</v>
      </c>
      <c r="C51" s="622">
        <v>3547381.57</v>
      </c>
      <c r="D51" s="622">
        <v>104402.09</v>
      </c>
      <c r="E51" s="622">
        <v>412603.53</v>
      </c>
      <c r="F51" s="623">
        <v>4810302.24</v>
      </c>
      <c r="G51" s="497">
        <v>74177</v>
      </c>
      <c r="H51" s="577" t="s">
        <v>97</v>
      </c>
      <c r="I51" s="116">
        <f t="shared" si="0"/>
        <v>64.848972592582612</v>
      </c>
      <c r="J51" s="20"/>
    </row>
    <row r="52" spans="1:12">
      <c r="A52" s="582" t="s">
        <v>144</v>
      </c>
      <c r="B52" s="622">
        <v>12033520.289999999</v>
      </c>
      <c r="C52" s="622">
        <v>57228350.579999998</v>
      </c>
      <c r="D52" s="622">
        <v>1684273.18</v>
      </c>
      <c r="E52" s="622">
        <v>6656351.75</v>
      </c>
      <c r="F52" s="623">
        <v>77602495.799999997</v>
      </c>
      <c r="G52" s="497">
        <v>1196665</v>
      </c>
      <c r="H52" s="577" t="s">
        <v>97</v>
      </c>
      <c r="I52" s="116">
        <f t="shared" si="0"/>
        <v>64.848972603025913</v>
      </c>
      <c r="J52" s="20"/>
    </row>
    <row r="53" spans="1:12">
      <c r="A53" s="582" t="s">
        <v>145</v>
      </c>
      <c r="B53" s="622">
        <v>708637.9</v>
      </c>
      <c r="C53" s="622">
        <v>3370100.96</v>
      </c>
      <c r="D53" s="622">
        <v>99184.59</v>
      </c>
      <c r="E53" s="622">
        <v>391983.64</v>
      </c>
      <c r="F53" s="623">
        <v>4569907.0999999996</v>
      </c>
      <c r="G53" s="497">
        <v>70470</v>
      </c>
      <c r="H53" s="577" t="s">
        <v>97</v>
      </c>
      <c r="I53" s="116">
        <f t="shared" si="0"/>
        <v>64.848972612459193</v>
      </c>
      <c r="J53" s="20"/>
    </row>
    <row r="54" spans="1:12">
      <c r="A54" s="582" t="s">
        <v>146</v>
      </c>
      <c r="B54" s="622">
        <v>123777.83</v>
      </c>
      <c r="C54" s="622">
        <v>588655.78</v>
      </c>
      <c r="D54" s="622">
        <v>17324.580000000002</v>
      </c>
      <c r="E54" s="622">
        <v>68467.81</v>
      </c>
      <c r="F54" s="623">
        <v>798226</v>
      </c>
      <c r="G54" s="497">
        <v>12309</v>
      </c>
      <c r="H54" s="577" t="s">
        <v>97</v>
      </c>
      <c r="I54" s="116">
        <f t="shared" si="0"/>
        <v>64.848972296693475</v>
      </c>
      <c r="J54" s="20"/>
    </row>
    <row r="55" spans="1:12">
      <c r="A55" s="582" t="s">
        <v>147</v>
      </c>
      <c r="B55" s="622">
        <v>191.06</v>
      </c>
      <c r="C55" s="622">
        <v>908.64</v>
      </c>
      <c r="D55" s="622">
        <v>26.74</v>
      </c>
      <c r="E55" s="622">
        <v>105.69</v>
      </c>
      <c r="F55" s="623">
        <v>1232.1300000000001</v>
      </c>
      <c r="G55" s="497">
        <v>19</v>
      </c>
      <c r="H55" s="577" t="s">
        <v>97</v>
      </c>
      <c r="I55" s="116">
        <f t="shared" si="0"/>
        <v>64.848947368421065</v>
      </c>
      <c r="J55" s="20"/>
    </row>
    <row r="56" spans="1:12">
      <c r="A56" s="582" t="s">
        <v>148</v>
      </c>
      <c r="B56" s="622">
        <v>20292.77</v>
      </c>
      <c r="C56" s="622">
        <v>96507.22</v>
      </c>
      <c r="D56" s="622">
        <v>2840.28</v>
      </c>
      <c r="E56" s="622">
        <v>11224.96</v>
      </c>
      <c r="F56" s="623">
        <v>130865.23</v>
      </c>
      <c r="G56" s="497">
        <v>2018</v>
      </c>
      <c r="H56" s="577" t="s">
        <v>97</v>
      </c>
      <c r="I56" s="116">
        <f t="shared" si="0"/>
        <v>64.848974231912777</v>
      </c>
      <c r="J56" s="20"/>
    </row>
    <row r="57" spans="1:12">
      <c r="A57" s="582" t="s">
        <v>149</v>
      </c>
      <c r="B57" s="622">
        <v>1920.67</v>
      </c>
      <c r="C57" s="622">
        <v>9134.23</v>
      </c>
      <c r="D57" s="622">
        <v>268.83</v>
      </c>
      <c r="E57" s="622">
        <v>1062.42</v>
      </c>
      <c r="F57" s="623">
        <v>12386.15</v>
      </c>
      <c r="G57" s="497">
        <v>191</v>
      </c>
      <c r="H57" s="577" t="s">
        <v>97</v>
      </c>
      <c r="I57" s="116">
        <f t="shared" si="0"/>
        <v>64.848952879581148</v>
      </c>
      <c r="J57" s="20"/>
      <c r="L57" s="87"/>
    </row>
    <row r="58" spans="1:12">
      <c r="A58" s="582" t="s">
        <v>152</v>
      </c>
      <c r="B58" s="622">
        <v>267785.43</v>
      </c>
      <c r="C58" s="622">
        <v>1273519.1200000001</v>
      </c>
      <c r="D58" s="622">
        <v>37480.620000000003</v>
      </c>
      <c r="E58" s="622">
        <v>992194.88</v>
      </c>
      <c r="F58" s="623">
        <v>2570980.04</v>
      </c>
      <c r="G58" s="497">
        <v>6409</v>
      </c>
      <c r="H58" s="577" t="s">
        <v>97</v>
      </c>
      <c r="I58" s="116">
        <f t="shared" si="0"/>
        <v>401.15151193633955</v>
      </c>
      <c r="J58" s="20"/>
    </row>
    <row r="59" spans="1:12">
      <c r="A59" s="582" t="s">
        <v>153</v>
      </c>
      <c r="B59" s="622">
        <v>212882.94</v>
      </c>
      <c r="C59" s="622">
        <v>1012416.9</v>
      </c>
      <c r="D59" s="622">
        <v>29796.19</v>
      </c>
      <c r="E59" s="622">
        <v>788770.93</v>
      </c>
      <c r="F59" s="623">
        <v>2043866.96</v>
      </c>
      <c r="G59" s="497">
        <v>5095</v>
      </c>
      <c r="H59" s="577" t="s">
        <v>97</v>
      </c>
      <c r="I59" s="116">
        <f t="shared" si="0"/>
        <v>401.15151324828264</v>
      </c>
      <c r="J59" s="20"/>
    </row>
    <row r="60" spans="1:12">
      <c r="A60" s="582" t="s">
        <v>154</v>
      </c>
      <c r="B60" s="622">
        <v>259470.67</v>
      </c>
      <c r="C60" s="622">
        <v>1233976.24</v>
      </c>
      <c r="D60" s="622">
        <v>36316.839999999997</v>
      </c>
      <c r="E60" s="622">
        <v>961387.14</v>
      </c>
      <c r="F60" s="623">
        <v>2491150.89</v>
      </c>
      <c r="G60" s="497">
        <v>6210</v>
      </c>
      <c r="H60" s="577" t="s">
        <v>97</v>
      </c>
      <c r="I60" s="116">
        <f t="shared" si="0"/>
        <v>401.15151207729468</v>
      </c>
      <c r="J60" s="20"/>
    </row>
    <row r="61" spans="1:12">
      <c r="A61" s="625" t="s">
        <v>155</v>
      </c>
      <c r="B61" s="622">
        <v>161949.81</v>
      </c>
      <c r="C61" s="622">
        <v>770191.94</v>
      </c>
      <c r="D61" s="622">
        <v>22667.33</v>
      </c>
      <c r="E61" s="622">
        <v>600054.19999999995</v>
      </c>
      <c r="F61" s="623">
        <v>1554863.26</v>
      </c>
      <c r="G61" s="497">
        <v>3876</v>
      </c>
      <c r="H61" s="577" t="s">
        <v>97</v>
      </c>
      <c r="I61" s="116">
        <f t="shared" si="0"/>
        <v>401.15151186790507</v>
      </c>
      <c r="J61" s="20"/>
      <c r="L61" s="87"/>
    </row>
    <row r="62" spans="1:12">
      <c r="A62" s="577" t="s">
        <v>158</v>
      </c>
      <c r="B62" s="622">
        <v>394422.42</v>
      </c>
      <c r="C62" s="622">
        <v>1875772.35</v>
      </c>
      <c r="D62" s="622">
        <v>55205.38</v>
      </c>
      <c r="E62" s="622">
        <v>1200789.8400000001</v>
      </c>
      <c r="F62" s="623">
        <v>3526190</v>
      </c>
      <c r="G62" s="497">
        <v>4071</v>
      </c>
      <c r="H62" s="577" t="s">
        <v>97</v>
      </c>
      <c r="I62" s="116">
        <f t="shared" si="0"/>
        <v>866.17293048391059</v>
      </c>
      <c r="J62" s="20"/>
    </row>
    <row r="63" spans="1:12">
      <c r="A63" s="577" t="s">
        <v>159</v>
      </c>
      <c r="B63" s="622">
        <v>124692.13</v>
      </c>
      <c r="C63" s="622">
        <v>593003.93000000005</v>
      </c>
      <c r="D63" s="622">
        <v>17452.55</v>
      </c>
      <c r="E63" s="622">
        <v>379615.95</v>
      </c>
      <c r="F63" s="623">
        <v>1114764.56</v>
      </c>
      <c r="G63" s="497">
        <v>1287</v>
      </c>
      <c r="H63" s="577" t="s">
        <v>97</v>
      </c>
      <c r="I63" s="116">
        <f t="shared" si="0"/>
        <v>866.17292929292933</v>
      </c>
      <c r="J63" s="20"/>
    </row>
    <row r="64" spans="1:12">
      <c r="A64" s="577" t="s">
        <v>160</v>
      </c>
      <c r="B64" s="622">
        <v>134283.82999999999</v>
      </c>
      <c r="C64" s="622">
        <v>638619.62</v>
      </c>
      <c r="D64" s="622">
        <v>18795.05</v>
      </c>
      <c r="E64" s="622">
        <v>408817.18</v>
      </c>
      <c r="F64" s="623">
        <v>1200515.68</v>
      </c>
      <c r="G64" s="497">
        <v>1386</v>
      </c>
      <c r="H64" s="577" t="s">
        <v>97</v>
      </c>
      <c r="I64" s="116">
        <f t="shared" si="0"/>
        <v>866.17292929292921</v>
      </c>
      <c r="J64" s="20"/>
    </row>
    <row r="65" spans="1:12">
      <c r="A65" s="577" t="s">
        <v>161</v>
      </c>
      <c r="B65" s="622">
        <v>21896.21</v>
      </c>
      <c r="C65" s="622">
        <v>104132.78</v>
      </c>
      <c r="D65" s="622">
        <v>3064.71</v>
      </c>
      <c r="E65" s="622">
        <v>66661.39</v>
      </c>
      <c r="F65" s="623">
        <v>195755.08</v>
      </c>
      <c r="G65" s="497">
        <v>226</v>
      </c>
      <c r="H65" s="577" t="s">
        <v>97</v>
      </c>
      <c r="I65" s="116">
        <f t="shared" si="0"/>
        <v>866.17292035398225</v>
      </c>
      <c r="J65" s="20"/>
    </row>
    <row r="66" spans="1:12">
      <c r="A66" s="577" t="s">
        <v>162</v>
      </c>
      <c r="B66" s="622">
        <v>128761.34</v>
      </c>
      <c r="C66" s="622">
        <v>612356.04</v>
      </c>
      <c r="D66" s="622">
        <v>18022.099999999999</v>
      </c>
      <c r="E66" s="622">
        <v>392004.35</v>
      </c>
      <c r="F66" s="623">
        <v>1151143.82</v>
      </c>
      <c r="G66" s="497">
        <v>1329</v>
      </c>
      <c r="H66" s="577" t="s">
        <v>97</v>
      </c>
      <c r="I66" s="116">
        <f t="shared" si="0"/>
        <v>866.17292701279166</v>
      </c>
      <c r="J66" s="20"/>
    </row>
    <row r="67" spans="1:12">
      <c r="A67" s="577" t="s">
        <v>163</v>
      </c>
      <c r="B67" s="622">
        <v>3294.12</v>
      </c>
      <c r="C67" s="622">
        <v>15665.99</v>
      </c>
      <c r="D67" s="622">
        <v>461.06</v>
      </c>
      <c r="E67" s="622">
        <v>10028.700000000001</v>
      </c>
      <c r="F67" s="623">
        <v>29449.88</v>
      </c>
      <c r="G67" s="497">
        <v>34</v>
      </c>
      <c r="H67" s="577" t="s">
        <v>97</v>
      </c>
      <c r="I67" s="116">
        <f t="shared" si="0"/>
        <v>866.17294117647066</v>
      </c>
      <c r="J67" s="20"/>
    </row>
    <row r="68" spans="1:12">
      <c r="A68" s="577" t="s">
        <v>164</v>
      </c>
      <c r="B68" s="622">
        <v>678.2</v>
      </c>
      <c r="C68" s="622">
        <v>3225.35</v>
      </c>
      <c r="D68" s="622">
        <v>94.92</v>
      </c>
      <c r="E68" s="622">
        <v>2064.73</v>
      </c>
      <c r="F68" s="623">
        <v>6063.21</v>
      </c>
      <c r="G68" s="497">
        <v>7</v>
      </c>
      <c r="H68" s="577" t="s">
        <v>97</v>
      </c>
      <c r="I68" s="116">
        <f t="shared" si="0"/>
        <v>866.1728571428572</v>
      </c>
      <c r="J68" s="20"/>
    </row>
    <row r="69" spans="1:12">
      <c r="A69" s="577" t="s">
        <v>165</v>
      </c>
      <c r="B69" s="622">
        <v>76442.960000000006</v>
      </c>
      <c r="C69" s="622">
        <v>363543.2</v>
      </c>
      <c r="D69" s="622">
        <v>10699.35</v>
      </c>
      <c r="E69" s="622">
        <v>232724.93</v>
      </c>
      <c r="F69" s="623">
        <v>683410.44</v>
      </c>
      <c r="G69" s="497">
        <v>789</v>
      </c>
      <c r="H69" s="577" t="s">
        <v>97</v>
      </c>
      <c r="I69" s="116">
        <f t="shared" si="0"/>
        <v>866.17292775665396</v>
      </c>
      <c r="J69" s="20"/>
    </row>
    <row r="70" spans="1:12">
      <c r="A70" s="577" t="s">
        <v>166</v>
      </c>
      <c r="B70" s="622">
        <v>14532.88</v>
      </c>
      <c r="C70" s="622">
        <v>69114.679999999993</v>
      </c>
      <c r="D70" s="622">
        <v>2034.1</v>
      </c>
      <c r="E70" s="622">
        <v>44244.28</v>
      </c>
      <c r="F70" s="623">
        <v>129925.94</v>
      </c>
      <c r="G70" s="497">
        <v>150</v>
      </c>
      <c r="H70" s="577" t="s">
        <v>97</v>
      </c>
      <c r="I70" s="116">
        <f t="shared" ref="I70:I97" si="1">+F70/G70</f>
        <v>866.17293333333339</v>
      </c>
      <c r="J70" s="20"/>
    </row>
    <row r="71" spans="1:12">
      <c r="A71" s="577" t="s">
        <v>167</v>
      </c>
      <c r="B71" s="622">
        <v>387.54</v>
      </c>
      <c r="C71" s="622">
        <v>1843.06</v>
      </c>
      <c r="D71" s="622">
        <v>54.24</v>
      </c>
      <c r="E71" s="622">
        <v>1179.8499999999999</v>
      </c>
      <c r="F71" s="623">
        <v>3464.69</v>
      </c>
      <c r="G71" s="497">
        <v>4</v>
      </c>
      <c r="H71" s="577" t="s">
        <v>97</v>
      </c>
      <c r="I71" s="116">
        <f>+F71/G71</f>
        <v>866.17250000000001</v>
      </c>
      <c r="J71" s="20"/>
    </row>
    <row r="72" spans="1:12">
      <c r="A72" s="577" t="s">
        <v>168</v>
      </c>
      <c r="B72" s="622">
        <v>1840.83</v>
      </c>
      <c r="C72" s="622">
        <v>8754.5300000000007</v>
      </c>
      <c r="D72" s="622">
        <v>257.64999999999998</v>
      </c>
      <c r="E72" s="622">
        <v>5604.28</v>
      </c>
      <c r="F72" s="623">
        <v>16457.29</v>
      </c>
      <c r="G72" s="497">
        <v>19</v>
      </c>
      <c r="H72" s="577" t="s">
        <v>97</v>
      </c>
      <c r="I72" s="116">
        <f t="shared" si="1"/>
        <v>866.17315789473685</v>
      </c>
      <c r="J72" s="20"/>
    </row>
    <row r="73" spans="1:12">
      <c r="A73" s="577" t="s">
        <v>169</v>
      </c>
      <c r="B73" s="622">
        <v>88747.47</v>
      </c>
      <c r="C73" s="622">
        <v>422060.3</v>
      </c>
      <c r="D73" s="622">
        <v>12421.55</v>
      </c>
      <c r="E73" s="622">
        <v>270185.09000000003</v>
      </c>
      <c r="F73" s="623">
        <v>793414.4</v>
      </c>
      <c r="G73" s="497">
        <v>916</v>
      </c>
      <c r="H73" s="577" t="s">
        <v>97</v>
      </c>
      <c r="I73" s="116">
        <f t="shared" si="1"/>
        <v>866.1729257641922</v>
      </c>
      <c r="J73" s="20"/>
      <c r="L73" s="87"/>
    </row>
    <row r="74" spans="1:12">
      <c r="A74" s="577" t="s">
        <v>172</v>
      </c>
      <c r="B74" s="622">
        <v>43374794.140000001</v>
      </c>
      <c r="C74" s="622">
        <v>206279448.09999999</v>
      </c>
      <c r="D74" s="622">
        <v>6070958.5099999998</v>
      </c>
      <c r="E74" s="622">
        <v>4001864.46</v>
      </c>
      <c r="F74" s="623">
        <v>259727065.21000001</v>
      </c>
      <c r="G74" s="497">
        <v>170000</v>
      </c>
      <c r="H74" s="577" t="s">
        <v>173</v>
      </c>
      <c r="I74" s="116">
        <f t="shared" si="1"/>
        <v>1527.8062659411764</v>
      </c>
      <c r="J74" s="20"/>
    </row>
    <row r="75" spans="1:12">
      <c r="A75" s="577" t="s">
        <v>174</v>
      </c>
      <c r="B75" s="622">
        <v>35720418.700000003</v>
      </c>
      <c r="C75" s="622">
        <v>169877192.56</v>
      </c>
      <c r="D75" s="622">
        <v>4999612.8899999997</v>
      </c>
      <c r="E75" s="622">
        <v>3295653.08</v>
      </c>
      <c r="F75" s="623">
        <v>213892877.22999999</v>
      </c>
      <c r="G75" s="497">
        <v>140000</v>
      </c>
      <c r="H75" s="577" t="s">
        <v>173</v>
      </c>
      <c r="I75" s="116">
        <f t="shared" si="1"/>
        <v>1527.8062659285713</v>
      </c>
      <c r="J75" s="20"/>
    </row>
    <row r="76" spans="1:12">
      <c r="A76" s="577" t="s">
        <v>175</v>
      </c>
      <c r="B76" s="622">
        <v>382718.77</v>
      </c>
      <c r="C76" s="622">
        <v>1820112.78</v>
      </c>
      <c r="D76" s="622">
        <v>53567.28</v>
      </c>
      <c r="E76" s="622">
        <v>35310.57</v>
      </c>
      <c r="F76" s="623">
        <v>2291709.4</v>
      </c>
      <c r="G76" s="497">
        <v>1500</v>
      </c>
      <c r="H76" s="577" t="s">
        <v>176</v>
      </c>
      <c r="I76" s="116">
        <f t="shared" si="1"/>
        <v>1527.8062666666667</v>
      </c>
      <c r="J76" s="20"/>
    </row>
    <row r="77" spans="1:12">
      <c r="A77" s="577" t="s">
        <v>177</v>
      </c>
      <c r="B77" s="622">
        <v>178602.09</v>
      </c>
      <c r="C77" s="622">
        <v>849385.96</v>
      </c>
      <c r="D77" s="622">
        <v>24998.06</v>
      </c>
      <c r="E77" s="622">
        <v>16478.27</v>
      </c>
      <c r="F77" s="623">
        <v>1069464.3899999999</v>
      </c>
      <c r="G77" s="497">
        <v>700</v>
      </c>
      <c r="H77" s="577" t="s">
        <v>176</v>
      </c>
      <c r="I77" s="116">
        <f t="shared" si="1"/>
        <v>1527.8062714285713</v>
      </c>
      <c r="J77" s="20"/>
      <c r="L77" s="87"/>
    </row>
    <row r="78" spans="1:12">
      <c r="A78" s="577" t="s">
        <v>180</v>
      </c>
      <c r="B78" s="622">
        <v>10702.78</v>
      </c>
      <c r="C78" s="622">
        <v>50899.71</v>
      </c>
      <c r="D78" s="622">
        <v>1498.02</v>
      </c>
      <c r="E78" s="622">
        <v>12795.7</v>
      </c>
      <c r="F78" s="623">
        <v>75896.210000000006</v>
      </c>
      <c r="G78" s="497">
        <v>254</v>
      </c>
      <c r="H78" s="577" t="s">
        <v>97</v>
      </c>
      <c r="I78" s="116">
        <f t="shared" si="1"/>
        <v>298.80397637795278</v>
      </c>
      <c r="J78" s="20"/>
    </row>
    <row r="79" spans="1:12">
      <c r="A79" s="577" t="s">
        <v>183</v>
      </c>
      <c r="B79" s="622">
        <v>26546.28</v>
      </c>
      <c r="C79" s="622">
        <v>126247.32</v>
      </c>
      <c r="D79" s="622">
        <v>3715.55</v>
      </c>
      <c r="E79" s="622">
        <v>31737.360000000001</v>
      </c>
      <c r="F79" s="623">
        <v>188246.51</v>
      </c>
      <c r="G79" s="497">
        <v>630</v>
      </c>
      <c r="H79" s="577" t="s">
        <v>97</v>
      </c>
      <c r="I79" s="116">
        <f t="shared" si="1"/>
        <v>298.80398412698412</v>
      </c>
      <c r="J79" s="20"/>
    </row>
    <row r="80" spans="1:12">
      <c r="A80" s="577" t="s">
        <v>184</v>
      </c>
      <c r="B80" s="622">
        <v>99906.7</v>
      </c>
      <c r="C80" s="622">
        <v>475130.78</v>
      </c>
      <c r="D80" s="622">
        <v>13983.45</v>
      </c>
      <c r="E80" s="622">
        <v>119443.31</v>
      </c>
      <c r="F80" s="623">
        <v>708464.25</v>
      </c>
      <c r="G80" s="497">
        <v>2371</v>
      </c>
      <c r="H80" s="577" t="s">
        <v>97</v>
      </c>
      <c r="I80" s="116">
        <f t="shared" si="1"/>
        <v>298.80398566005903</v>
      </c>
      <c r="J80" s="20"/>
    </row>
    <row r="81" spans="1:12">
      <c r="A81" s="577" t="s">
        <v>185</v>
      </c>
      <c r="B81" s="622">
        <v>45465.77</v>
      </c>
      <c r="C81" s="622">
        <v>216223.58</v>
      </c>
      <c r="D81" s="622">
        <v>6363.62</v>
      </c>
      <c r="E81" s="622">
        <v>54356.53</v>
      </c>
      <c r="F81" s="623">
        <v>322409.5</v>
      </c>
      <c r="G81" s="497">
        <v>1079</v>
      </c>
      <c r="H81" s="577" t="s">
        <v>97</v>
      </c>
      <c r="I81" s="116">
        <f t="shared" si="1"/>
        <v>298.80398517145505</v>
      </c>
      <c r="J81" s="20"/>
    </row>
    <row r="82" spans="1:12">
      <c r="A82" s="577" t="s">
        <v>186</v>
      </c>
      <c r="B82" s="622">
        <v>34215.199999999997</v>
      </c>
      <c r="C82" s="622">
        <v>162718.76999999999</v>
      </c>
      <c r="D82" s="622">
        <v>4788.9399999999996</v>
      </c>
      <c r="E82" s="622">
        <v>40905.93</v>
      </c>
      <c r="F82" s="623">
        <v>242628.84</v>
      </c>
      <c r="G82" s="497">
        <v>812</v>
      </c>
      <c r="H82" s="577" t="s">
        <v>97</v>
      </c>
      <c r="I82" s="116">
        <f t="shared" si="1"/>
        <v>298.80399014778322</v>
      </c>
      <c r="J82" s="20"/>
    </row>
    <row r="83" spans="1:12">
      <c r="A83" s="577" t="s">
        <v>187</v>
      </c>
      <c r="B83" s="622">
        <v>18877.349999999999</v>
      </c>
      <c r="C83" s="622">
        <v>89775.87</v>
      </c>
      <c r="D83" s="622">
        <v>2642.17</v>
      </c>
      <c r="E83" s="622">
        <v>22568.79</v>
      </c>
      <c r="F83" s="623">
        <v>133864.18</v>
      </c>
      <c r="G83" s="497">
        <v>448</v>
      </c>
      <c r="H83" s="577" t="s">
        <v>97</v>
      </c>
      <c r="I83" s="116">
        <f t="shared" si="1"/>
        <v>298.80397321428569</v>
      </c>
      <c r="J83" s="20"/>
    </row>
    <row r="84" spans="1:12">
      <c r="A84" s="577" t="s">
        <v>371</v>
      </c>
      <c r="B84" s="622">
        <v>1095.56</v>
      </c>
      <c r="C84" s="622">
        <v>5210.21</v>
      </c>
      <c r="D84" s="622">
        <v>153.34</v>
      </c>
      <c r="E84" s="622">
        <v>1309.8</v>
      </c>
      <c r="F84" s="623">
        <v>7768.9</v>
      </c>
      <c r="G84" s="497">
        <v>26</v>
      </c>
      <c r="H84" s="577" t="s">
        <v>190</v>
      </c>
      <c r="I84" s="116">
        <f t="shared" si="1"/>
        <v>298.80384615384617</v>
      </c>
      <c r="J84" s="20"/>
    </row>
    <row r="85" spans="1:12">
      <c r="A85" s="626" t="s">
        <v>370</v>
      </c>
      <c r="B85" s="622">
        <v>90594.44</v>
      </c>
      <c r="C85" s="622">
        <v>430844.02</v>
      </c>
      <c r="D85" s="622">
        <v>12680.06</v>
      </c>
      <c r="E85" s="622">
        <v>108310.04</v>
      </c>
      <c r="F85" s="623">
        <v>642428.56999999995</v>
      </c>
      <c r="G85" s="497">
        <v>2150</v>
      </c>
      <c r="H85" s="577" t="s">
        <v>97</v>
      </c>
      <c r="I85" s="116">
        <f t="shared" si="1"/>
        <v>298.80398604651162</v>
      </c>
      <c r="J85" s="20"/>
    </row>
    <row r="86" spans="1:12">
      <c r="A86" s="626" t="s">
        <v>372</v>
      </c>
      <c r="B86" s="622">
        <v>122197.15</v>
      </c>
      <c r="C86" s="622">
        <v>581138.44999999995</v>
      </c>
      <c r="D86" s="622">
        <v>17103.34</v>
      </c>
      <c r="E86" s="622">
        <v>146092.62</v>
      </c>
      <c r="F86" s="623">
        <v>866531.55</v>
      </c>
      <c r="G86" s="497">
        <v>2900</v>
      </c>
      <c r="H86" s="577" t="s">
        <v>192</v>
      </c>
      <c r="I86" s="116">
        <f t="shared" si="1"/>
        <v>298.80398275862069</v>
      </c>
      <c r="J86" s="20"/>
    </row>
    <row r="87" spans="1:12">
      <c r="A87" s="626" t="s">
        <v>380</v>
      </c>
      <c r="B87" s="622">
        <v>2752259.04</v>
      </c>
      <c r="C87" s="622">
        <v>13089041.390000001</v>
      </c>
      <c r="D87" s="622">
        <v>385220.28</v>
      </c>
      <c r="E87" s="622">
        <v>3290459.11</v>
      </c>
      <c r="F87" s="623">
        <v>19516979.829999998</v>
      </c>
      <c r="G87" s="497">
        <v>65317</v>
      </c>
      <c r="H87" s="577" t="s">
        <v>97</v>
      </c>
      <c r="I87" s="116">
        <f t="shared" si="1"/>
        <v>298.80398410827195</v>
      </c>
      <c r="J87" s="20"/>
    </row>
    <row r="88" spans="1:12">
      <c r="A88" s="626" t="s">
        <v>381</v>
      </c>
      <c r="B88" s="622">
        <v>639386.05000000005</v>
      </c>
      <c r="C88" s="622">
        <v>3040756.83</v>
      </c>
      <c r="D88" s="622">
        <v>89491.75</v>
      </c>
      <c r="E88" s="622">
        <v>764417.02</v>
      </c>
      <c r="F88" s="623">
        <v>4534051.66</v>
      </c>
      <c r="G88" s="497">
        <v>15174</v>
      </c>
      <c r="H88" s="577" t="s">
        <v>97</v>
      </c>
      <c r="I88" s="116">
        <f t="shared" si="1"/>
        <v>298.80398444708055</v>
      </c>
      <c r="J88" s="20"/>
    </row>
    <row r="89" spans="1:12">
      <c r="A89" s="626" t="s">
        <v>382</v>
      </c>
      <c r="B89" s="622">
        <v>415006.8</v>
      </c>
      <c r="C89" s="622">
        <v>1973666.41</v>
      </c>
      <c r="D89" s="622">
        <v>58086.48</v>
      </c>
      <c r="E89" s="622">
        <v>496160.75</v>
      </c>
      <c r="F89" s="623">
        <v>2942920.44</v>
      </c>
      <c r="G89" s="497">
        <v>9849</v>
      </c>
      <c r="H89" s="577" t="s">
        <v>97</v>
      </c>
      <c r="I89" s="116">
        <f t="shared" si="1"/>
        <v>298.80398416082852</v>
      </c>
      <c r="J89" s="20"/>
    </row>
    <row r="90" spans="1:12">
      <c r="A90" s="626" t="s">
        <v>383</v>
      </c>
      <c r="B90" s="622">
        <v>3413.09</v>
      </c>
      <c r="C90" s="622">
        <v>16231.8</v>
      </c>
      <c r="D90" s="622">
        <v>477.71</v>
      </c>
      <c r="E90" s="622">
        <v>4080.52</v>
      </c>
      <c r="F90" s="623">
        <v>24203.119999999999</v>
      </c>
      <c r="G90" s="497">
        <v>81</v>
      </c>
      <c r="H90" s="577" t="s">
        <v>97</v>
      </c>
      <c r="I90" s="116">
        <f t="shared" si="1"/>
        <v>298.80395061728393</v>
      </c>
      <c r="J90" s="20"/>
      <c r="L90" s="87"/>
    </row>
    <row r="91" spans="1:12">
      <c r="A91" s="626" t="s">
        <v>200</v>
      </c>
      <c r="B91" s="622">
        <v>680924.81</v>
      </c>
      <c r="C91" s="622">
        <v>3238304.57</v>
      </c>
      <c r="D91" s="622">
        <v>95305.73</v>
      </c>
      <c r="E91" s="622">
        <v>32973632.870000001</v>
      </c>
      <c r="F91" s="623">
        <v>36988167.979999997</v>
      </c>
      <c r="G91" s="497">
        <v>61</v>
      </c>
      <c r="H91" s="577" t="s">
        <v>199</v>
      </c>
      <c r="I91" s="116">
        <f t="shared" si="1"/>
        <v>606363.40950819664</v>
      </c>
      <c r="J91" s="20"/>
    </row>
    <row r="92" spans="1:12">
      <c r="A92" s="626" t="s">
        <v>201</v>
      </c>
      <c r="B92" s="622">
        <v>178603.23</v>
      </c>
      <c r="C92" s="622">
        <v>849391.36</v>
      </c>
      <c r="D92" s="622">
        <v>24998.22</v>
      </c>
      <c r="E92" s="622">
        <v>8648821.7400000002</v>
      </c>
      <c r="F92" s="623">
        <v>9701814.5500000007</v>
      </c>
      <c r="G92" s="497">
        <v>16</v>
      </c>
      <c r="H92" s="577" t="s">
        <v>199</v>
      </c>
      <c r="I92" s="116">
        <f t="shared" si="1"/>
        <v>606363.40937500005</v>
      </c>
      <c r="J92" s="20"/>
      <c r="L92" s="87"/>
    </row>
    <row r="93" spans="1:12">
      <c r="A93" s="626" t="s">
        <v>384</v>
      </c>
      <c r="B93" s="622">
        <v>6468388.5499999998</v>
      </c>
      <c r="C93" s="622">
        <v>30762004.670000002</v>
      </c>
      <c r="D93" s="622">
        <v>905348.82</v>
      </c>
      <c r="E93" s="622">
        <v>22763438.48</v>
      </c>
      <c r="F93" s="623">
        <v>60899180.509999998</v>
      </c>
      <c r="G93" s="497">
        <v>4758</v>
      </c>
      <c r="H93" s="577" t="s">
        <v>97</v>
      </c>
      <c r="I93" s="116">
        <f t="shared" si="1"/>
        <v>12799.323352248844</v>
      </c>
      <c r="J93" s="20"/>
      <c r="L93" s="87"/>
    </row>
    <row r="94" spans="1:12">
      <c r="A94" s="626" t="s">
        <v>206</v>
      </c>
      <c r="B94" s="622">
        <v>4857521.62</v>
      </c>
      <c r="C94" s="622">
        <v>23101132.789999999</v>
      </c>
      <c r="D94" s="622">
        <v>679883.62</v>
      </c>
      <c r="E94" s="622">
        <v>53910.879999999997</v>
      </c>
      <c r="F94" s="623">
        <v>28692448.920000002</v>
      </c>
      <c r="G94" s="497">
        <v>80</v>
      </c>
      <c r="H94" s="577" t="s">
        <v>97</v>
      </c>
      <c r="I94" s="116">
        <f t="shared" si="1"/>
        <v>358655.6115</v>
      </c>
      <c r="J94" s="20"/>
    </row>
    <row r="95" spans="1:12">
      <c r="A95" s="626" t="s">
        <v>207</v>
      </c>
      <c r="B95" s="622">
        <v>3218108.07</v>
      </c>
      <c r="C95" s="622">
        <v>15304500.470000001</v>
      </c>
      <c r="D95" s="622">
        <v>450422.9</v>
      </c>
      <c r="E95" s="622">
        <v>35715.96</v>
      </c>
      <c r="F95" s="623">
        <v>19008747.41</v>
      </c>
      <c r="G95" s="497">
        <v>53</v>
      </c>
      <c r="H95" s="577" t="s">
        <v>97</v>
      </c>
      <c r="I95" s="116">
        <f t="shared" si="1"/>
        <v>358655.61150943395</v>
      </c>
      <c r="J95" s="20"/>
    </row>
    <row r="96" spans="1:12">
      <c r="A96" s="626" t="s">
        <v>208</v>
      </c>
      <c r="B96" s="622">
        <v>4068174.36</v>
      </c>
      <c r="C96" s="622">
        <v>19347198.710000001</v>
      </c>
      <c r="D96" s="622">
        <v>569402.54</v>
      </c>
      <c r="E96" s="622">
        <v>45150.36</v>
      </c>
      <c r="F96" s="623">
        <v>24029925.969999999</v>
      </c>
      <c r="G96" s="497">
        <v>67</v>
      </c>
      <c r="H96" s="577" t="s">
        <v>97</v>
      </c>
      <c r="I96" s="116">
        <f t="shared" si="1"/>
        <v>358655.61149253731</v>
      </c>
      <c r="J96" s="20"/>
      <c r="L96" s="87"/>
    </row>
    <row r="97" spans="1:12">
      <c r="A97" s="626" t="s">
        <v>210</v>
      </c>
      <c r="B97" s="622">
        <v>4354656.75</v>
      </c>
      <c r="C97" s="622">
        <v>20709635.829999998</v>
      </c>
      <c r="D97" s="622">
        <v>609500.07999999996</v>
      </c>
      <c r="E97" s="622">
        <v>5600115.7000000002</v>
      </c>
      <c r="F97" s="623">
        <v>31273908.359999999</v>
      </c>
      <c r="G97" s="497">
        <v>73844</v>
      </c>
      <c r="H97" s="577" t="s">
        <v>97</v>
      </c>
      <c r="I97" s="116">
        <f t="shared" si="1"/>
        <v>423.51319484318293</v>
      </c>
      <c r="J97" s="20"/>
    </row>
    <row r="98" spans="1:12">
      <c r="A98" s="626" t="s">
        <v>211</v>
      </c>
      <c r="B98" s="622">
        <v>2494474.5699999998</v>
      </c>
      <c r="C98" s="622">
        <v>11863084.279999999</v>
      </c>
      <c r="D98" s="622">
        <v>349139.45</v>
      </c>
      <c r="E98" s="622">
        <v>3207909.84</v>
      </c>
      <c r="F98" s="623">
        <v>17914608.140000001</v>
      </c>
      <c r="G98" s="497">
        <v>42300</v>
      </c>
      <c r="H98" s="577" t="s">
        <v>97</v>
      </c>
      <c r="I98" s="116">
        <f>+F98/G98</f>
        <v>423.51319479905436</v>
      </c>
      <c r="J98" s="20"/>
      <c r="L98" s="87"/>
    </row>
    <row r="99" spans="1:12">
      <c r="A99" s="627"/>
      <c r="B99" s="628"/>
      <c r="C99" s="628"/>
      <c r="D99" s="628"/>
      <c r="E99" s="628"/>
      <c r="F99" s="628"/>
      <c r="G99" s="80"/>
      <c r="H99" s="627"/>
      <c r="I99" s="81"/>
    </row>
    <row r="100" spans="1:12">
      <c r="A100" s="629" t="s">
        <v>248</v>
      </c>
      <c r="B100" s="630"/>
      <c r="C100" s="631"/>
      <c r="D100" s="632"/>
      <c r="E100" s="631"/>
      <c r="F100" s="633"/>
      <c r="G100" s="82"/>
      <c r="H100" s="334"/>
      <c r="I100" s="83"/>
    </row>
    <row r="101" spans="1:12">
      <c r="A101" s="334" t="s">
        <v>420</v>
      </c>
      <c r="B101" s="639">
        <v>1020248.44</v>
      </c>
      <c r="C101" s="639">
        <v>4852041.13</v>
      </c>
      <c r="D101" s="639">
        <v>142799.20000000001</v>
      </c>
      <c r="E101" s="639">
        <v>1695658.72</v>
      </c>
      <c r="F101" s="640">
        <v>7710747.4900000002</v>
      </c>
      <c r="G101" s="515">
        <v>15248</v>
      </c>
      <c r="H101" s="641" t="s">
        <v>220</v>
      </c>
      <c r="I101" s="116">
        <v>505.68910611227705</v>
      </c>
      <c r="J101" s="67"/>
    </row>
    <row r="102" spans="1:12" ht="22.5" customHeight="1">
      <c r="A102" s="582" t="s">
        <v>423</v>
      </c>
      <c r="B102" s="623">
        <v>8761655.4600000009</v>
      </c>
      <c r="C102" s="623">
        <v>41668196.659999996</v>
      </c>
      <c r="D102" s="623">
        <v>1226326.21</v>
      </c>
      <c r="E102" s="623">
        <v>12172828.85</v>
      </c>
      <c r="F102" s="623">
        <f>63829007.18</f>
        <v>63829007.18</v>
      </c>
      <c r="G102" s="510">
        <v>424570</v>
      </c>
      <c r="H102" s="641" t="s">
        <v>212</v>
      </c>
      <c r="I102" s="116">
        <v>150.33800593541702</v>
      </c>
      <c r="J102" s="67"/>
    </row>
    <row r="103" spans="1:12" ht="23.25" customHeight="1">
      <c r="A103" s="582" t="s">
        <v>422</v>
      </c>
      <c r="B103" s="623">
        <v>1919505.25</v>
      </c>
      <c r="C103" s="623">
        <v>9128676.9499999993</v>
      </c>
      <c r="D103" s="623">
        <v>268663.78999999998</v>
      </c>
      <c r="E103" s="623">
        <v>5194113.99</v>
      </c>
      <c r="F103" s="623">
        <v>16510959.979999999</v>
      </c>
      <c r="G103" s="510">
        <v>1542</v>
      </c>
      <c r="H103" s="641" t="s">
        <v>215</v>
      </c>
      <c r="I103" s="116">
        <v>10707.496744487677</v>
      </c>
      <c r="J103" s="67"/>
    </row>
    <row r="104" spans="1:12" ht="23.25" customHeight="1">
      <c r="A104" s="582" t="s">
        <v>397</v>
      </c>
      <c r="B104" s="623">
        <v>7587522.7699999996</v>
      </c>
      <c r="C104" s="623">
        <v>36084321.350000001</v>
      </c>
      <c r="D104" s="623">
        <v>1061988.58</v>
      </c>
      <c r="E104" s="623">
        <v>7273685.3399999999</v>
      </c>
      <c r="F104" s="623">
        <v>52007518.040000007</v>
      </c>
      <c r="G104" s="510">
        <v>5644</v>
      </c>
      <c r="H104" s="641" t="s">
        <v>217</v>
      </c>
      <c r="I104" s="116">
        <v>9214.655924875975</v>
      </c>
      <c r="J104" s="67"/>
    </row>
    <row r="105" spans="1:12" ht="23.25" customHeight="1">
      <c r="A105" s="582" t="s">
        <v>398</v>
      </c>
      <c r="B105" s="622">
        <v>1698813.35</v>
      </c>
      <c r="C105" s="622">
        <v>8079122.5999999996</v>
      </c>
      <c r="D105" s="622">
        <v>237774.62</v>
      </c>
      <c r="E105" s="622">
        <v>5536111.0700000003</v>
      </c>
      <c r="F105" s="622">
        <v>15551821.630000001</v>
      </c>
      <c r="G105" s="510">
        <v>20493</v>
      </c>
      <c r="H105" s="641" t="s">
        <v>219</v>
      </c>
      <c r="I105" s="116">
        <v>758.88457717269307</v>
      </c>
      <c r="J105" s="67"/>
    </row>
    <row r="106" spans="1:12" ht="23.25" customHeight="1">
      <c r="A106" s="582" t="s">
        <v>417</v>
      </c>
      <c r="B106" s="622">
        <v>6111967</v>
      </c>
      <c r="C106" s="622">
        <v>29066954.769999996</v>
      </c>
      <c r="D106" s="622">
        <v>855462.23</v>
      </c>
      <c r="E106" s="622">
        <v>1885317.49</v>
      </c>
      <c r="F106" s="622">
        <v>37919701.490000002</v>
      </c>
      <c r="G106" s="642">
        <v>211183</v>
      </c>
      <c r="H106" s="641" t="s">
        <v>221</v>
      </c>
      <c r="I106" s="116">
        <v>179.55849424432839</v>
      </c>
      <c r="J106" s="67"/>
    </row>
    <row r="107" spans="1:12" ht="23.25" customHeight="1">
      <c r="A107" s="582" t="s">
        <v>418</v>
      </c>
      <c r="B107" s="622">
        <v>2435921.4</v>
      </c>
      <c r="C107" s="622">
        <v>11584620.33</v>
      </c>
      <c r="D107" s="622">
        <v>340944.04</v>
      </c>
      <c r="E107" s="622">
        <v>7001202.2400000002</v>
      </c>
      <c r="F107" s="622">
        <v>21362688.009999998</v>
      </c>
      <c r="G107" s="510">
        <v>67534</v>
      </c>
      <c r="H107" s="641" t="s">
        <v>176</v>
      </c>
      <c r="I107" s="116">
        <v>316.32493277460242</v>
      </c>
      <c r="J107" s="67"/>
    </row>
    <row r="108" spans="1:12" ht="23.25" customHeight="1">
      <c r="A108" s="582" t="s">
        <v>419</v>
      </c>
      <c r="B108" s="622">
        <v>5552893.7400000002</v>
      </c>
      <c r="C108" s="622">
        <v>26408145.059999999</v>
      </c>
      <c r="D108" s="622">
        <v>777211.47</v>
      </c>
      <c r="E108" s="622">
        <v>5462333.1500000004</v>
      </c>
      <c r="F108" s="622">
        <v>38200583.419999994</v>
      </c>
      <c r="G108" s="510">
        <v>4716</v>
      </c>
      <c r="H108" s="641" t="s">
        <v>220</v>
      </c>
      <c r="I108" s="116">
        <v>8100.2085284139093</v>
      </c>
      <c r="J108" s="67"/>
    </row>
    <row r="109" spans="1:12">
      <c r="A109" s="110" t="s">
        <v>421</v>
      </c>
      <c r="B109" s="643">
        <v>3587534.94</v>
      </c>
      <c r="C109" s="643">
        <v>17061400.350000001</v>
      </c>
      <c r="D109" s="643">
        <v>502129.78</v>
      </c>
      <c r="E109" s="643">
        <v>5245991.58</v>
      </c>
      <c r="F109" s="643">
        <v>26397056.650000006</v>
      </c>
      <c r="G109" s="511">
        <v>980</v>
      </c>
      <c r="H109" s="380" t="s">
        <v>222</v>
      </c>
      <c r="I109" s="116">
        <v>26935.772091836741</v>
      </c>
      <c r="J109" s="67"/>
    </row>
    <row r="110" spans="1:12" ht="21.75" thickBot="1">
      <c r="A110" s="634"/>
      <c r="B110" s="635">
        <f>SUM(B5:B109)</f>
        <v>306549461.22000003</v>
      </c>
      <c r="C110" s="635">
        <f>SUM(C5:C109)</f>
        <v>1457870980.8299994</v>
      </c>
      <c r="D110" s="635">
        <f>SUM(D5:D109)</f>
        <v>42906233.809999987</v>
      </c>
      <c r="E110" s="635">
        <f>SUM(E5:E109)</f>
        <v>175681470.11000004</v>
      </c>
      <c r="F110" s="635">
        <f>SUM(F5:F109)</f>
        <v>1983008146.0400007</v>
      </c>
      <c r="G110" s="84"/>
      <c r="H110" s="636"/>
      <c r="I110" s="636"/>
    </row>
    <row r="111" spans="1:12" ht="21.75" thickTop="1">
      <c r="B111" s="87"/>
      <c r="C111" s="87"/>
      <c r="D111" s="87"/>
      <c r="E111" s="87"/>
      <c r="F111" s="87"/>
    </row>
    <row r="112" spans="1:12">
      <c r="A112" s="644"/>
      <c r="B112" s="645"/>
      <c r="C112" s="645"/>
      <c r="D112" s="645"/>
      <c r="E112" s="645"/>
      <c r="F112" s="645"/>
    </row>
    <row r="113" spans="1:13">
      <c r="A113" s="637"/>
      <c r="B113" s="20"/>
      <c r="C113" s="20"/>
      <c r="D113" s="20"/>
      <c r="E113" s="20"/>
      <c r="F113" s="20"/>
      <c r="H113" s="29"/>
      <c r="I113" s="29"/>
      <c r="J113" s="29"/>
      <c r="K113" s="29"/>
      <c r="L113" s="29"/>
      <c r="M113" s="638"/>
    </row>
    <row r="114" spans="1:13">
      <c r="B114" s="87"/>
      <c r="C114" s="87"/>
      <c r="D114" s="87"/>
      <c r="E114" s="87"/>
      <c r="F114" s="87"/>
      <c r="H114" s="29"/>
      <c r="I114" s="29"/>
      <c r="J114" s="29"/>
      <c r="K114" s="29"/>
      <c r="L114" s="29"/>
      <c r="M114" s="322"/>
    </row>
    <row r="115" spans="1:13">
      <c r="B115" s="87"/>
      <c r="D115" s="87"/>
      <c r="E115" s="87"/>
      <c r="H115" s="29"/>
      <c r="I115" s="29"/>
      <c r="J115" s="29"/>
      <c r="K115" s="29"/>
      <c r="L115" s="29"/>
      <c r="M115" s="322"/>
    </row>
    <row r="116" spans="1:13">
      <c r="C116" s="516"/>
      <c r="D116" s="516"/>
      <c r="H116" s="29"/>
      <c r="I116" s="29"/>
      <c r="J116" s="29"/>
      <c r="K116" s="29"/>
      <c r="L116" s="29"/>
      <c r="M116" s="322"/>
    </row>
  </sheetData>
  <pageMargins left="0.70866141732283472" right="0.70866141732283472" top="1.1417322834645669" bottom="0.74803149606299213" header="0.31496062992125984" footer="0.31496062992125984"/>
  <pageSetup paperSize="9" scale="68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20E5-D6C5-4B0C-A904-AA57ED8772EA}">
  <sheetPr>
    <pageSetUpPr fitToPage="1"/>
  </sheetPr>
  <dimension ref="B1:M63"/>
  <sheetViews>
    <sheetView topLeftCell="A10" workbookViewId="0">
      <selection activeCell="I1" sqref="I1:K1048576"/>
    </sheetView>
  </sheetViews>
  <sheetFormatPr defaultRowHeight="21"/>
  <cols>
    <col min="1" max="1" width="9.140625" style="3"/>
    <col min="2" max="2" width="40.85546875" style="3" customWidth="1"/>
    <col min="3" max="7" width="18.28515625" style="3" customWidth="1"/>
    <col min="8" max="8" width="7.28515625" style="14" customWidth="1"/>
    <col min="9" max="9" width="14.140625" style="86" bestFit="1" customWidth="1"/>
    <col min="10" max="10" width="15.140625" style="86" bestFit="1" customWidth="1"/>
    <col min="11" max="11" width="12.85546875" style="3" bestFit="1" customWidth="1"/>
    <col min="12" max="12" width="16.5703125" style="3" bestFit="1" customWidth="1"/>
    <col min="13" max="13" width="16.42578125" style="3" bestFit="1" customWidth="1"/>
    <col min="14" max="257" width="9.140625" style="3"/>
    <col min="258" max="258" width="40.85546875" style="3" customWidth="1"/>
    <col min="259" max="263" width="18.28515625" style="3" customWidth="1"/>
    <col min="264" max="264" width="7.28515625" style="3" customWidth="1"/>
    <col min="265" max="265" width="9.85546875" style="3" customWidth="1"/>
    <col min="266" max="266" width="14" style="3" bestFit="1" customWidth="1"/>
    <col min="267" max="267" width="12.85546875" style="3" bestFit="1" customWidth="1"/>
    <col min="268" max="268" width="16.5703125" style="3" bestFit="1" customWidth="1"/>
    <col min="269" max="269" width="16.42578125" style="3" bestFit="1" customWidth="1"/>
    <col min="270" max="513" width="9.140625" style="3"/>
    <col min="514" max="514" width="40.85546875" style="3" customWidth="1"/>
    <col min="515" max="519" width="18.28515625" style="3" customWidth="1"/>
    <col min="520" max="520" width="7.28515625" style="3" customWidth="1"/>
    <col min="521" max="521" width="9.85546875" style="3" customWidth="1"/>
    <col min="522" max="522" width="14" style="3" bestFit="1" customWidth="1"/>
    <col min="523" max="523" width="12.85546875" style="3" bestFit="1" customWidth="1"/>
    <col min="524" max="524" width="16.5703125" style="3" bestFit="1" customWidth="1"/>
    <col min="525" max="525" width="16.42578125" style="3" bestFit="1" customWidth="1"/>
    <col min="526" max="769" width="9.140625" style="3"/>
    <col min="770" max="770" width="40.85546875" style="3" customWidth="1"/>
    <col min="771" max="775" width="18.28515625" style="3" customWidth="1"/>
    <col min="776" max="776" width="7.28515625" style="3" customWidth="1"/>
    <col min="777" max="777" width="9.85546875" style="3" customWidth="1"/>
    <col min="778" max="778" width="14" style="3" bestFit="1" customWidth="1"/>
    <col min="779" max="779" width="12.85546875" style="3" bestFit="1" customWidth="1"/>
    <col min="780" max="780" width="16.5703125" style="3" bestFit="1" customWidth="1"/>
    <col min="781" max="781" width="16.42578125" style="3" bestFit="1" customWidth="1"/>
    <col min="782" max="1025" width="9.140625" style="3"/>
    <col min="1026" max="1026" width="40.85546875" style="3" customWidth="1"/>
    <col min="1027" max="1031" width="18.28515625" style="3" customWidth="1"/>
    <col min="1032" max="1032" width="7.28515625" style="3" customWidth="1"/>
    <col min="1033" max="1033" width="9.85546875" style="3" customWidth="1"/>
    <col min="1034" max="1034" width="14" style="3" bestFit="1" customWidth="1"/>
    <col min="1035" max="1035" width="12.85546875" style="3" bestFit="1" customWidth="1"/>
    <col min="1036" max="1036" width="16.5703125" style="3" bestFit="1" customWidth="1"/>
    <col min="1037" max="1037" width="16.42578125" style="3" bestFit="1" customWidth="1"/>
    <col min="1038" max="1281" width="9.140625" style="3"/>
    <col min="1282" max="1282" width="40.85546875" style="3" customWidth="1"/>
    <col min="1283" max="1287" width="18.28515625" style="3" customWidth="1"/>
    <col min="1288" max="1288" width="7.28515625" style="3" customWidth="1"/>
    <col min="1289" max="1289" width="9.85546875" style="3" customWidth="1"/>
    <col min="1290" max="1290" width="14" style="3" bestFit="1" customWidth="1"/>
    <col min="1291" max="1291" width="12.85546875" style="3" bestFit="1" customWidth="1"/>
    <col min="1292" max="1292" width="16.5703125" style="3" bestFit="1" customWidth="1"/>
    <col min="1293" max="1293" width="16.42578125" style="3" bestFit="1" customWidth="1"/>
    <col min="1294" max="1537" width="9.140625" style="3"/>
    <col min="1538" max="1538" width="40.85546875" style="3" customWidth="1"/>
    <col min="1539" max="1543" width="18.28515625" style="3" customWidth="1"/>
    <col min="1544" max="1544" width="7.28515625" style="3" customWidth="1"/>
    <col min="1545" max="1545" width="9.85546875" style="3" customWidth="1"/>
    <col min="1546" max="1546" width="14" style="3" bestFit="1" customWidth="1"/>
    <col min="1547" max="1547" width="12.85546875" style="3" bestFit="1" customWidth="1"/>
    <col min="1548" max="1548" width="16.5703125" style="3" bestFit="1" customWidth="1"/>
    <col min="1549" max="1549" width="16.42578125" style="3" bestFit="1" customWidth="1"/>
    <col min="1550" max="1793" width="9.140625" style="3"/>
    <col min="1794" max="1794" width="40.85546875" style="3" customWidth="1"/>
    <col min="1795" max="1799" width="18.28515625" style="3" customWidth="1"/>
    <col min="1800" max="1800" width="7.28515625" style="3" customWidth="1"/>
    <col min="1801" max="1801" width="9.85546875" style="3" customWidth="1"/>
    <col min="1802" max="1802" width="14" style="3" bestFit="1" customWidth="1"/>
    <col min="1803" max="1803" width="12.85546875" style="3" bestFit="1" customWidth="1"/>
    <col min="1804" max="1804" width="16.5703125" style="3" bestFit="1" customWidth="1"/>
    <col min="1805" max="1805" width="16.42578125" style="3" bestFit="1" customWidth="1"/>
    <col min="1806" max="2049" width="9.140625" style="3"/>
    <col min="2050" max="2050" width="40.85546875" style="3" customWidth="1"/>
    <col min="2051" max="2055" width="18.28515625" style="3" customWidth="1"/>
    <col min="2056" max="2056" width="7.28515625" style="3" customWidth="1"/>
    <col min="2057" max="2057" width="9.85546875" style="3" customWidth="1"/>
    <col min="2058" max="2058" width="14" style="3" bestFit="1" customWidth="1"/>
    <col min="2059" max="2059" width="12.85546875" style="3" bestFit="1" customWidth="1"/>
    <col min="2060" max="2060" width="16.5703125" style="3" bestFit="1" customWidth="1"/>
    <col min="2061" max="2061" width="16.42578125" style="3" bestFit="1" customWidth="1"/>
    <col min="2062" max="2305" width="9.140625" style="3"/>
    <col min="2306" max="2306" width="40.85546875" style="3" customWidth="1"/>
    <col min="2307" max="2311" width="18.28515625" style="3" customWidth="1"/>
    <col min="2312" max="2312" width="7.28515625" style="3" customWidth="1"/>
    <col min="2313" max="2313" width="9.85546875" style="3" customWidth="1"/>
    <col min="2314" max="2314" width="14" style="3" bestFit="1" customWidth="1"/>
    <col min="2315" max="2315" width="12.85546875" style="3" bestFit="1" customWidth="1"/>
    <col min="2316" max="2316" width="16.5703125" style="3" bestFit="1" customWidth="1"/>
    <col min="2317" max="2317" width="16.42578125" style="3" bestFit="1" customWidth="1"/>
    <col min="2318" max="2561" width="9.140625" style="3"/>
    <col min="2562" max="2562" width="40.85546875" style="3" customWidth="1"/>
    <col min="2563" max="2567" width="18.28515625" style="3" customWidth="1"/>
    <col min="2568" max="2568" width="7.28515625" style="3" customWidth="1"/>
    <col min="2569" max="2569" width="9.85546875" style="3" customWidth="1"/>
    <col min="2570" max="2570" width="14" style="3" bestFit="1" customWidth="1"/>
    <col min="2571" max="2571" width="12.85546875" style="3" bestFit="1" customWidth="1"/>
    <col min="2572" max="2572" width="16.5703125" style="3" bestFit="1" customWidth="1"/>
    <col min="2573" max="2573" width="16.42578125" style="3" bestFit="1" customWidth="1"/>
    <col min="2574" max="2817" width="9.140625" style="3"/>
    <col min="2818" max="2818" width="40.85546875" style="3" customWidth="1"/>
    <col min="2819" max="2823" width="18.28515625" style="3" customWidth="1"/>
    <col min="2824" max="2824" width="7.28515625" style="3" customWidth="1"/>
    <col min="2825" max="2825" width="9.85546875" style="3" customWidth="1"/>
    <col min="2826" max="2826" width="14" style="3" bestFit="1" customWidth="1"/>
    <col min="2827" max="2827" width="12.85546875" style="3" bestFit="1" customWidth="1"/>
    <col min="2828" max="2828" width="16.5703125" style="3" bestFit="1" customWidth="1"/>
    <col min="2829" max="2829" width="16.42578125" style="3" bestFit="1" customWidth="1"/>
    <col min="2830" max="3073" width="9.140625" style="3"/>
    <col min="3074" max="3074" width="40.85546875" style="3" customWidth="1"/>
    <col min="3075" max="3079" width="18.28515625" style="3" customWidth="1"/>
    <col min="3080" max="3080" width="7.28515625" style="3" customWidth="1"/>
    <col min="3081" max="3081" width="9.85546875" style="3" customWidth="1"/>
    <col min="3082" max="3082" width="14" style="3" bestFit="1" customWidth="1"/>
    <col min="3083" max="3083" width="12.85546875" style="3" bestFit="1" customWidth="1"/>
    <col min="3084" max="3084" width="16.5703125" style="3" bestFit="1" customWidth="1"/>
    <col min="3085" max="3085" width="16.42578125" style="3" bestFit="1" customWidth="1"/>
    <col min="3086" max="3329" width="9.140625" style="3"/>
    <col min="3330" max="3330" width="40.85546875" style="3" customWidth="1"/>
    <col min="3331" max="3335" width="18.28515625" style="3" customWidth="1"/>
    <col min="3336" max="3336" width="7.28515625" style="3" customWidth="1"/>
    <col min="3337" max="3337" width="9.85546875" style="3" customWidth="1"/>
    <col min="3338" max="3338" width="14" style="3" bestFit="1" customWidth="1"/>
    <col min="3339" max="3339" width="12.85546875" style="3" bestFit="1" customWidth="1"/>
    <col min="3340" max="3340" width="16.5703125" style="3" bestFit="1" customWidth="1"/>
    <col min="3341" max="3341" width="16.42578125" style="3" bestFit="1" customWidth="1"/>
    <col min="3342" max="3585" width="9.140625" style="3"/>
    <col min="3586" max="3586" width="40.85546875" style="3" customWidth="1"/>
    <col min="3587" max="3591" width="18.28515625" style="3" customWidth="1"/>
    <col min="3592" max="3592" width="7.28515625" style="3" customWidth="1"/>
    <col min="3593" max="3593" width="9.85546875" style="3" customWidth="1"/>
    <col min="3594" max="3594" width="14" style="3" bestFit="1" customWidth="1"/>
    <col min="3595" max="3595" width="12.85546875" style="3" bestFit="1" customWidth="1"/>
    <col min="3596" max="3596" width="16.5703125" style="3" bestFit="1" customWidth="1"/>
    <col min="3597" max="3597" width="16.42578125" style="3" bestFit="1" customWidth="1"/>
    <col min="3598" max="3841" width="9.140625" style="3"/>
    <col min="3842" max="3842" width="40.85546875" style="3" customWidth="1"/>
    <col min="3843" max="3847" width="18.28515625" style="3" customWidth="1"/>
    <col min="3848" max="3848" width="7.28515625" style="3" customWidth="1"/>
    <col min="3849" max="3849" width="9.85546875" style="3" customWidth="1"/>
    <col min="3850" max="3850" width="14" style="3" bestFit="1" customWidth="1"/>
    <col min="3851" max="3851" width="12.85546875" style="3" bestFit="1" customWidth="1"/>
    <col min="3852" max="3852" width="16.5703125" style="3" bestFit="1" customWidth="1"/>
    <col min="3853" max="3853" width="16.42578125" style="3" bestFit="1" customWidth="1"/>
    <col min="3854" max="4097" width="9.140625" style="3"/>
    <col min="4098" max="4098" width="40.85546875" style="3" customWidth="1"/>
    <col min="4099" max="4103" width="18.28515625" style="3" customWidth="1"/>
    <col min="4104" max="4104" width="7.28515625" style="3" customWidth="1"/>
    <col min="4105" max="4105" width="9.85546875" style="3" customWidth="1"/>
    <col min="4106" max="4106" width="14" style="3" bestFit="1" customWidth="1"/>
    <col min="4107" max="4107" width="12.85546875" style="3" bestFit="1" customWidth="1"/>
    <col min="4108" max="4108" width="16.5703125" style="3" bestFit="1" customWidth="1"/>
    <col min="4109" max="4109" width="16.42578125" style="3" bestFit="1" customWidth="1"/>
    <col min="4110" max="4353" width="9.140625" style="3"/>
    <col min="4354" max="4354" width="40.85546875" style="3" customWidth="1"/>
    <col min="4355" max="4359" width="18.28515625" style="3" customWidth="1"/>
    <col min="4360" max="4360" width="7.28515625" style="3" customWidth="1"/>
    <col min="4361" max="4361" width="9.85546875" style="3" customWidth="1"/>
    <col min="4362" max="4362" width="14" style="3" bestFit="1" customWidth="1"/>
    <col min="4363" max="4363" width="12.85546875" style="3" bestFit="1" customWidth="1"/>
    <col min="4364" max="4364" width="16.5703125" style="3" bestFit="1" customWidth="1"/>
    <col min="4365" max="4365" width="16.42578125" style="3" bestFit="1" customWidth="1"/>
    <col min="4366" max="4609" width="9.140625" style="3"/>
    <col min="4610" max="4610" width="40.85546875" style="3" customWidth="1"/>
    <col min="4611" max="4615" width="18.28515625" style="3" customWidth="1"/>
    <col min="4616" max="4616" width="7.28515625" style="3" customWidth="1"/>
    <col min="4617" max="4617" width="9.85546875" style="3" customWidth="1"/>
    <col min="4618" max="4618" width="14" style="3" bestFit="1" customWidth="1"/>
    <col min="4619" max="4619" width="12.85546875" style="3" bestFit="1" customWidth="1"/>
    <col min="4620" max="4620" width="16.5703125" style="3" bestFit="1" customWidth="1"/>
    <col min="4621" max="4621" width="16.42578125" style="3" bestFit="1" customWidth="1"/>
    <col min="4622" max="4865" width="9.140625" style="3"/>
    <col min="4866" max="4866" width="40.85546875" style="3" customWidth="1"/>
    <col min="4867" max="4871" width="18.28515625" style="3" customWidth="1"/>
    <col min="4872" max="4872" width="7.28515625" style="3" customWidth="1"/>
    <col min="4873" max="4873" width="9.85546875" style="3" customWidth="1"/>
    <col min="4874" max="4874" width="14" style="3" bestFit="1" customWidth="1"/>
    <col min="4875" max="4875" width="12.85546875" style="3" bestFit="1" customWidth="1"/>
    <col min="4876" max="4876" width="16.5703125" style="3" bestFit="1" customWidth="1"/>
    <col min="4877" max="4877" width="16.42578125" style="3" bestFit="1" customWidth="1"/>
    <col min="4878" max="5121" width="9.140625" style="3"/>
    <col min="5122" max="5122" width="40.85546875" style="3" customWidth="1"/>
    <col min="5123" max="5127" width="18.28515625" style="3" customWidth="1"/>
    <col min="5128" max="5128" width="7.28515625" style="3" customWidth="1"/>
    <col min="5129" max="5129" width="9.85546875" style="3" customWidth="1"/>
    <col min="5130" max="5130" width="14" style="3" bestFit="1" customWidth="1"/>
    <col min="5131" max="5131" width="12.85546875" style="3" bestFit="1" customWidth="1"/>
    <col min="5132" max="5132" width="16.5703125" style="3" bestFit="1" customWidth="1"/>
    <col min="5133" max="5133" width="16.42578125" style="3" bestFit="1" customWidth="1"/>
    <col min="5134" max="5377" width="9.140625" style="3"/>
    <col min="5378" max="5378" width="40.85546875" style="3" customWidth="1"/>
    <col min="5379" max="5383" width="18.28515625" style="3" customWidth="1"/>
    <col min="5384" max="5384" width="7.28515625" style="3" customWidth="1"/>
    <col min="5385" max="5385" width="9.85546875" style="3" customWidth="1"/>
    <col min="5386" max="5386" width="14" style="3" bestFit="1" customWidth="1"/>
    <col min="5387" max="5387" width="12.85546875" style="3" bestFit="1" customWidth="1"/>
    <col min="5388" max="5388" width="16.5703125" style="3" bestFit="1" customWidth="1"/>
    <col min="5389" max="5389" width="16.42578125" style="3" bestFit="1" customWidth="1"/>
    <col min="5390" max="5633" width="9.140625" style="3"/>
    <col min="5634" max="5634" width="40.85546875" style="3" customWidth="1"/>
    <col min="5635" max="5639" width="18.28515625" style="3" customWidth="1"/>
    <col min="5640" max="5640" width="7.28515625" style="3" customWidth="1"/>
    <col min="5641" max="5641" width="9.85546875" style="3" customWidth="1"/>
    <col min="5642" max="5642" width="14" style="3" bestFit="1" customWidth="1"/>
    <col min="5643" max="5643" width="12.85546875" style="3" bestFit="1" customWidth="1"/>
    <col min="5644" max="5644" width="16.5703125" style="3" bestFit="1" customWidth="1"/>
    <col min="5645" max="5645" width="16.42578125" style="3" bestFit="1" customWidth="1"/>
    <col min="5646" max="5889" width="9.140625" style="3"/>
    <col min="5890" max="5890" width="40.85546875" style="3" customWidth="1"/>
    <col min="5891" max="5895" width="18.28515625" style="3" customWidth="1"/>
    <col min="5896" max="5896" width="7.28515625" style="3" customWidth="1"/>
    <col min="5897" max="5897" width="9.85546875" style="3" customWidth="1"/>
    <col min="5898" max="5898" width="14" style="3" bestFit="1" customWidth="1"/>
    <col min="5899" max="5899" width="12.85546875" style="3" bestFit="1" customWidth="1"/>
    <col min="5900" max="5900" width="16.5703125" style="3" bestFit="1" customWidth="1"/>
    <col min="5901" max="5901" width="16.42578125" style="3" bestFit="1" customWidth="1"/>
    <col min="5902" max="6145" width="9.140625" style="3"/>
    <col min="6146" max="6146" width="40.85546875" style="3" customWidth="1"/>
    <col min="6147" max="6151" width="18.28515625" style="3" customWidth="1"/>
    <col min="6152" max="6152" width="7.28515625" style="3" customWidth="1"/>
    <col min="6153" max="6153" width="9.85546875" style="3" customWidth="1"/>
    <col min="6154" max="6154" width="14" style="3" bestFit="1" customWidth="1"/>
    <col min="6155" max="6155" width="12.85546875" style="3" bestFit="1" customWidth="1"/>
    <col min="6156" max="6156" width="16.5703125" style="3" bestFit="1" customWidth="1"/>
    <col min="6157" max="6157" width="16.42578125" style="3" bestFit="1" customWidth="1"/>
    <col min="6158" max="6401" width="9.140625" style="3"/>
    <col min="6402" max="6402" width="40.85546875" style="3" customWidth="1"/>
    <col min="6403" max="6407" width="18.28515625" style="3" customWidth="1"/>
    <col min="6408" max="6408" width="7.28515625" style="3" customWidth="1"/>
    <col min="6409" max="6409" width="9.85546875" style="3" customWidth="1"/>
    <col min="6410" max="6410" width="14" style="3" bestFit="1" customWidth="1"/>
    <col min="6411" max="6411" width="12.85546875" style="3" bestFit="1" customWidth="1"/>
    <col min="6412" max="6412" width="16.5703125" style="3" bestFit="1" customWidth="1"/>
    <col min="6413" max="6413" width="16.42578125" style="3" bestFit="1" customWidth="1"/>
    <col min="6414" max="6657" width="9.140625" style="3"/>
    <col min="6658" max="6658" width="40.85546875" style="3" customWidth="1"/>
    <col min="6659" max="6663" width="18.28515625" style="3" customWidth="1"/>
    <col min="6664" max="6664" width="7.28515625" style="3" customWidth="1"/>
    <col min="6665" max="6665" width="9.85546875" style="3" customWidth="1"/>
    <col min="6666" max="6666" width="14" style="3" bestFit="1" customWidth="1"/>
    <col min="6667" max="6667" width="12.85546875" style="3" bestFit="1" customWidth="1"/>
    <col min="6668" max="6668" width="16.5703125" style="3" bestFit="1" customWidth="1"/>
    <col min="6669" max="6669" width="16.42578125" style="3" bestFit="1" customWidth="1"/>
    <col min="6670" max="6913" width="9.140625" style="3"/>
    <col min="6914" max="6914" width="40.85546875" style="3" customWidth="1"/>
    <col min="6915" max="6919" width="18.28515625" style="3" customWidth="1"/>
    <col min="6920" max="6920" width="7.28515625" style="3" customWidth="1"/>
    <col min="6921" max="6921" width="9.85546875" style="3" customWidth="1"/>
    <col min="6922" max="6922" width="14" style="3" bestFit="1" customWidth="1"/>
    <col min="6923" max="6923" width="12.85546875" style="3" bestFit="1" customWidth="1"/>
    <col min="6924" max="6924" width="16.5703125" style="3" bestFit="1" customWidth="1"/>
    <col min="6925" max="6925" width="16.42578125" style="3" bestFit="1" customWidth="1"/>
    <col min="6926" max="7169" width="9.140625" style="3"/>
    <col min="7170" max="7170" width="40.85546875" style="3" customWidth="1"/>
    <col min="7171" max="7175" width="18.28515625" style="3" customWidth="1"/>
    <col min="7176" max="7176" width="7.28515625" style="3" customWidth="1"/>
    <col min="7177" max="7177" width="9.85546875" style="3" customWidth="1"/>
    <col min="7178" max="7178" width="14" style="3" bestFit="1" customWidth="1"/>
    <col min="7179" max="7179" width="12.85546875" style="3" bestFit="1" customWidth="1"/>
    <col min="7180" max="7180" width="16.5703125" style="3" bestFit="1" customWidth="1"/>
    <col min="7181" max="7181" width="16.42578125" style="3" bestFit="1" customWidth="1"/>
    <col min="7182" max="7425" width="9.140625" style="3"/>
    <col min="7426" max="7426" width="40.85546875" style="3" customWidth="1"/>
    <col min="7427" max="7431" width="18.28515625" style="3" customWidth="1"/>
    <col min="7432" max="7432" width="7.28515625" style="3" customWidth="1"/>
    <col min="7433" max="7433" width="9.85546875" style="3" customWidth="1"/>
    <col min="7434" max="7434" width="14" style="3" bestFit="1" customWidth="1"/>
    <col min="7435" max="7435" width="12.85546875" style="3" bestFit="1" customWidth="1"/>
    <col min="7436" max="7436" width="16.5703125" style="3" bestFit="1" customWidth="1"/>
    <col min="7437" max="7437" width="16.42578125" style="3" bestFit="1" customWidth="1"/>
    <col min="7438" max="7681" width="9.140625" style="3"/>
    <col min="7682" max="7682" width="40.85546875" style="3" customWidth="1"/>
    <col min="7683" max="7687" width="18.28515625" style="3" customWidth="1"/>
    <col min="7688" max="7688" width="7.28515625" style="3" customWidth="1"/>
    <col min="7689" max="7689" width="9.85546875" style="3" customWidth="1"/>
    <col min="7690" max="7690" width="14" style="3" bestFit="1" customWidth="1"/>
    <col min="7691" max="7691" width="12.85546875" style="3" bestFit="1" customWidth="1"/>
    <col min="7692" max="7692" width="16.5703125" style="3" bestFit="1" customWidth="1"/>
    <col min="7693" max="7693" width="16.42578125" style="3" bestFit="1" customWidth="1"/>
    <col min="7694" max="7937" width="9.140625" style="3"/>
    <col min="7938" max="7938" width="40.85546875" style="3" customWidth="1"/>
    <col min="7939" max="7943" width="18.28515625" style="3" customWidth="1"/>
    <col min="7944" max="7944" width="7.28515625" style="3" customWidth="1"/>
    <col min="7945" max="7945" width="9.85546875" style="3" customWidth="1"/>
    <col min="7946" max="7946" width="14" style="3" bestFit="1" customWidth="1"/>
    <col min="7947" max="7947" width="12.85546875" style="3" bestFit="1" customWidth="1"/>
    <col min="7948" max="7948" width="16.5703125" style="3" bestFit="1" customWidth="1"/>
    <col min="7949" max="7949" width="16.42578125" style="3" bestFit="1" customWidth="1"/>
    <col min="7950" max="8193" width="9.140625" style="3"/>
    <col min="8194" max="8194" width="40.85546875" style="3" customWidth="1"/>
    <col min="8195" max="8199" width="18.28515625" style="3" customWidth="1"/>
    <col min="8200" max="8200" width="7.28515625" style="3" customWidth="1"/>
    <col min="8201" max="8201" width="9.85546875" style="3" customWidth="1"/>
    <col min="8202" max="8202" width="14" style="3" bestFit="1" customWidth="1"/>
    <col min="8203" max="8203" width="12.85546875" style="3" bestFit="1" customWidth="1"/>
    <col min="8204" max="8204" width="16.5703125" style="3" bestFit="1" customWidth="1"/>
    <col min="8205" max="8205" width="16.42578125" style="3" bestFit="1" customWidth="1"/>
    <col min="8206" max="8449" width="9.140625" style="3"/>
    <col min="8450" max="8450" width="40.85546875" style="3" customWidth="1"/>
    <col min="8451" max="8455" width="18.28515625" style="3" customWidth="1"/>
    <col min="8456" max="8456" width="7.28515625" style="3" customWidth="1"/>
    <col min="8457" max="8457" width="9.85546875" style="3" customWidth="1"/>
    <col min="8458" max="8458" width="14" style="3" bestFit="1" customWidth="1"/>
    <col min="8459" max="8459" width="12.85546875" style="3" bestFit="1" customWidth="1"/>
    <col min="8460" max="8460" width="16.5703125" style="3" bestFit="1" customWidth="1"/>
    <col min="8461" max="8461" width="16.42578125" style="3" bestFit="1" customWidth="1"/>
    <col min="8462" max="8705" width="9.140625" style="3"/>
    <col min="8706" max="8706" width="40.85546875" style="3" customWidth="1"/>
    <col min="8707" max="8711" width="18.28515625" style="3" customWidth="1"/>
    <col min="8712" max="8712" width="7.28515625" style="3" customWidth="1"/>
    <col min="8713" max="8713" width="9.85546875" style="3" customWidth="1"/>
    <col min="8714" max="8714" width="14" style="3" bestFit="1" customWidth="1"/>
    <col min="8715" max="8715" width="12.85546875" style="3" bestFit="1" customWidth="1"/>
    <col min="8716" max="8716" width="16.5703125" style="3" bestFit="1" customWidth="1"/>
    <col min="8717" max="8717" width="16.42578125" style="3" bestFit="1" customWidth="1"/>
    <col min="8718" max="8961" width="9.140625" style="3"/>
    <col min="8962" max="8962" width="40.85546875" style="3" customWidth="1"/>
    <col min="8963" max="8967" width="18.28515625" style="3" customWidth="1"/>
    <col min="8968" max="8968" width="7.28515625" style="3" customWidth="1"/>
    <col min="8969" max="8969" width="9.85546875" style="3" customWidth="1"/>
    <col min="8970" max="8970" width="14" style="3" bestFit="1" customWidth="1"/>
    <col min="8971" max="8971" width="12.85546875" style="3" bestFit="1" customWidth="1"/>
    <col min="8972" max="8972" width="16.5703125" style="3" bestFit="1" customWidth="1"/>
    <col min="8973" max="8973" width="16.42578125" style="3" bestFit="1" customWidth="1"/>
    <col min="8974" max="9217" width="9.140625" style="3"/>
    <col min="9218" max="9218" width="40.85546875" style="3" customWidth="1"/>
    <col min="9219" max="9223" width="18.28515625" style="3" customWidth="1"/>
    <col min="9224" max="9224" width="7.28515625" style="3" customWidth="1"/>
    <col min="9225" max="9225" width="9.85546875" style="3" customWidth="1"/>
    <col min="9226" max="9226" width="14" style="3" bestFit="1" customWidth="1"/>
    <col min="9227" max="9227" width="12.85546875" style="3" bestFit="1" customWidth="1"/>
    <col min="9228" max="9228" width="16.5703125" style="3" bestFit="1" customWidth="1"/>
    <col min="9229" max="9229" width="16.42578125" style="3" bestFit="1" customWidth="1"/>
    <col min="9230" max="9473" width="9.140625" style="3"/>
    <col min="9474" max="9474" width="40.85546875" style="3" customWidth="1"/>
    <col min="9475" max="9479" width="18.28515625" style="3" customWidth="1"/>
    <col min="9480" max="9480" width="7.28515625" style="3" customWidth="1"/>
    <col min="9481" max="9481" width="9.85546875" style="3" customWidth="1"/>
    <col min="9482" max="9482" width="14" style="3" bestFit="1" customWidth="1"/>
    <col min="9483" max="9483" width="12.85546875" style="3" bestFit="1" customWidth="1"/>
    <col min="9484" max="9484" width="16.5703125" style="3" bestFit="1" customWidth="1"/>
    <col min="9485" max="9485" width="16.42578125" style="3" bestFit="1" customWidth="1"/>
    <col min="9486" max="9729" width="9.140625" style="3"/>
    <col min="9730" max="9730" width="40.85546875" style="3" customWidth="1"/>
    <col min="9731" max="9735" width="18.28515625" style="3" customWidth="1"/>
    <col min="9736" max="9736" width="7.28515625" style="3" customWidth="1"/>
    <col min="9737" max="9737" width="9.85546875" style="3" customWidth="1"/>
    <col min="9738" max="9738" width="14" style="3" bestFit="1" customWidth="1"/>
    <col min="9739" max="9739" width="12.85546875" style="3" bestFit="1" customWidth="1"/>
    <col min="9740" max="9740" width="16.5703125" style="3" bestFit="1" customWidth="1"/>
    <col min="9741" max="9741" width="16.42578125" style="3" bestFit="1" customWidth="1"/>
    <col min="9742" max="9985" width="9.140625" style="3"/>
    <col min="9986" max="9986" width="40.85546875" style="3" customWidth="1"/>
    <col min="9987" max="9991" width="18.28515625" style="3" customWidth="1"/>
    <col min="9992" max="9992" width="7.28515625" style="3" customWidth="1"/>
    <col min="9993" max="9993" width="9.85546875" style="3" customWidth="1"/>
    <col min="9994" max="9994" width="14" style="3" bestFit="1" customWidth="1"/>
    <col min="9995" max="9995" width="12.85546875" style="3" bestFit="1" customWidth="1"/>
    <col min="9996" max="9996" width="16.5703125" style="3" bestFit="1" customWidth="1"/>
    <col min="9997" max="9997" width="16.42578125" style="3" bestFit="1" customWidth="1"/>
    <col min="9998" max="10241" width="9.140625" style="3"/>
    <col min="10242" max="10242" width="40.85546875" style="3" customWidth="1"/>
    <col min="10243" max="10247" width="18.28515625" style="3" customWidth="1"/>
    <col min="10248" max="10248" width="7.28515625" style="3" customWidth="1"/>
    <col min="10249" max="10249" width="9.85546875" style="3" customWidth="1"/>
    <col min="10250" max="10250" width="14" style="3" bestFit="1" customWidth="1"/>
    <col min="10251" max="10251" width="12.85546875" style="3" bestFit="1" customWidth="1"/>
    <col min="10252" max="10252" width="16.5703125" style="3" bestFit="1" customWidth="1"/>
    <col min="10253" max="10253" width="16.42578125" style="3" bestFit="1" customWidth="1"/>
    <col min="10254" max="10497" width="9.140625" style="3"/>
    <col min="10498" max="10498" width="40.85546875" style="3" customWidth="1"/>
    <col min="10499" max="10503" width="18.28515625" style="3" customWidth="1"/>
    <col min="10504" max="10504" width="7.28515625" style="3" customWidth="1"/>
    <col min="10505" max="10505" width="9.85546875" style="3" customWidth="1"/>
    <col min="10506" max="10506" width="14" style="3" bestFit="1" customWidth="1"/>
    <col min="10507" max="10507" width="12.85546875" style="3" bestFit="1" customWidth="1"/>
    <col min="10508" max="10508" width="16.5703125" style="3" bestFit="1" customWidth="1"/>
    <col min="10509" max="10509" width="16.42578125" style="3" bestFit="1" customWidth="1"/>
    <col min="10510" max="10753" width="9.140625" style="3"/>
    <col min="10754" max="10754" width="40.85546875" style="3" customWidth="1"/>
    <col min="10755" max="10759" width="18.28515625" style="3" customWidth="1"/>
    <col min="10760" max="10760" width="7.28515625" style="3" customWidth="1"/>
    <col min="10761" max="10761" width="9.85546875" style="3" customWidth="1"/>
    <col min="10762" max="10762" width="14" style="3" bestFit="1" customWidth="1"/>
    <col min="10763" max="10763" width="12.85546875" style="3" bestFit="1" customWidth="1"/>
    <col min="10764" max="10764" width="16.5703125" style="3" bestFit="1" customWidth="1"/>
    <col min="10765" max="10765" width="16.42578125" style="3" bestFit="1" customWidth="1"/>
    <col min="10766" max="11009" width="9.140625" style="3"/>
    <col min="11010" max="11010" width="40.85546875" style="3" customWidth="1"/>
    <col min="11011" max="11015" width="18.28515625" style="3" customWidth="1"/>
    <col min="11016" max="11016" width="7.28515625" style="3" customWidth="1"/>
    <col min="11017" max="11017" width="9.85546875" style="3" customWidth="1"/>
    <col min="11018" max="11018" width="14" style="3" bestFit="1" customWidth="1"/>
    <col min="11019" max="11019" width="12.85546875" style="3" bestFit="1" customWidth="1"/>
    <col min="11020" max="11020" width="16.5703125" style="3" bestFit="1" customWidth="1"/>
    <col min="11021" max="11021" width="16.42578125" style="3" bestFit="1" customWidth="1"/>
    <col min="11022" max="11265" width="9.140625" style="3"/>
    <col min="11266" max="11266" width="40.85546875" style="3" customWidth="1"/>
    <col min="11267" max="11271" width="18.28515625" style="3" customWidth="1"/>
    <col min="11272" max="11272" width="7.28515625" style="3" customWidth="1"/>
    <col min="11273" max="11273" width="9.85546875" style="3" customWidth="1"/>
    <col min="11274" max="11274" width="14" style="3" bestFit="1" customWidth="1"/>
    <col min="11275" max="11275" width="12.85546875" style="3" bestFit="1" customWidth="1"/>
    <col min="11276" max="11276" width="16.5703125" style="3" bestFit="1" customWidth="1"/>
    <col min="11277" max="11277" width="16.42578125" style="3" bestFit="1" customWidth="1"/>
    <col min="11278" max="11521" width="9.140625" style="3"/>
    <col min="11522" max="11522" width="40.85546875" style="3" customWidth="1"/>
    <col min="11523" max="11527" width="18.28515625" style="3" customWidth="1"/>
    <col min="11528" max="11528" width="7.28515625" style="3" customWidth="1"/>
    <col min="11529" max="11529" width="9.85546875" style="3" customWidth="1"/>
    <col min="11530" max="11530" width="14" style="3" bestFit="1" customWidth="1"/>
    <col min="11531" max="11531" width="12.85546875" style="3" bestFit="1" customWidth="1"/>
    <col min="11532" max="11532" width="16.5703125" style="3" bestFit="1" customWidth="1"/>
    <col min="11533" max="11533" width="16.42578125" style="3" bestFit="1" customWidth="1"/>
    <col min="11534" max="11777" width="9.140625" style="3"/>
    <col min="11778" max="11778" width="40.85546875" style="3" customWidth="1"/>
    <col min="11779" max="11783" width="18.28515625" style="3" customWidth="1"/>
    <col min="11784" max="11784" width="7.28515625" style="3" customWidth="1"/>
    <col min="11785" max="11785" width="9.85546875" style="3" customWidth="1"/>
    <col min="11786" max="11786" width="14" style="3" bestFit="1" customWidth="1"/>
    <col min="11787" max="11787" width="12.85546875" style="3" bestFit="1" customWidth="1"/>
    <col min="11788" max="11788" width="16.5703125" style="3" bestFit="1" customWidth="1"/>
    <col min="11789" max="11789" width="16.42578125" style="3" bestFit="1" customWidth="1"/>
    <col min="11790" max="12033" width="9.140625" style="3"/>
    <col min="12034" max="12034" width="40.85546875" style="3" customWidth="1"/>
    <col min="12035" max="12039" width="18.28515625" style="3" customWidth="1"/>
    <col min="12040" max="12040" width="7.28515625" style="3" customWidth="1"/>
    <col min="12041" max="12041" width="9.85546875" style="3" customWidth="1"/>
    <col min="12042" max="12042" width="14" style="3" bestFit="1" customWidth="1"/>
    <col min="12043" max="12043" width="12.85546875" style="3" bestFit="1" customWidth="1"/>
    <col min="12044" max="12044" width="16.5703125" style="3" bestFit="1" customWidth="1"/>
    <col min="12045" max="12045" width="16.42578125" style="3" bestFit="1" customWidth="1"/>
    <col min="12046" max="12289" width="9.140625" style="3"/>
    <col min="12290" max="12290" width="40.85546875" style="3" customWidth="1"/>
    <col min="12291" max="12295" width="18.28515625" style="3" customWidth="1"/>
    <col min="12296" max="12296" width="7.28515625" style="3" customWidth="1"/>
    <col min="12297" max="12297" width="9.85546875" style="3" customWidth="1"/>
    <col min="12298" max="12298" width="14" style="3" bestFit="1" customWidth="1"/>
    <col min="12299" max="12299" width="12.85546875" style="3" bestFit="1" customWidth="1"/>
    <col min="12300" max="12300" width="16.5703125" style="3" bestFit="1" customWidth="1"/>
    <col min="12301" max="12301" width="16.42578125" style="3" bestFit="1" customWidth="1"/>
    <col min="12302" max="12545" width="9.140625" style="3"/>
    <col min="12546" max="12546" width="40.85546875" style="3" customWidth="1"/>
    <col min="12547" max="12551" width="18.28515625" style="3" customWidth="1"/>
    <col min="12552" max="12552" width="7.28515625" style="3" customWidth="1"/>
    <col min="12553" max="12553" width="9.85546875" style="3" customWidth="1"/>
    <col min="12554" max="12554" width="14" style="3" bestFit="1" customWidth="1"/>
    <col min="12555" max="12555" width="12.85546875" style="3" bestFit="1" customWidth="1"/>
    <col min="12556" max="12556" width="16.5703125" style="3" bestFit="1" customWidth="1"/>
    <col min="12557" max="12557" width="16.42578125" style="3" bestFit="1" customWidth="1"/>
    <col min="12558" max="12801" width="9.140625" style="3"/>
    <col min="12802" max="12802" width="40.85546875" style="3" customWidth="1"/>
    <col min="12803" max="12807" width="18.28515625" style="3" customWidth="1"/>
    <col min="12808" max="12808" width="7.28515625" style="3" customWidth="1"/>
    <col min="12809" max="12809" width="9.85546875" style="3" customWidth="1"/>
    <col min="12810" max="12810" width="14" style="3" bestFit="1" customWidth="1"/>
    <col min="12811" max="12811" width="12.85546875" style="3" bestFit="1" customWidth="1"/>
    <col min="12812" max="12812" width="16.5703125" style="3" bestFit="1" customWidth="1"/>
    <col min="12813" max="12813" width="16.42578125" style="3" bestFit="1" customWidth="1"/>
    <col min="12814" max="13057" width="9.140625" style="3"/>
    <col min="13058" max="13058" width="40.85546875" style="3" customWidth="1"/>
    <col min="13059" max="13063" width="18.28515625" style="3" customWidth="1"/>
    <col min="13064" max="13064" width="7.28515625" style="3" customWidth="1"/>
    <col min="13065" max="13065" width="9.85546875" style="3" customWidth="1"/>
    <col min="13066" max="13066" width="14" style="3" bestFit="1" customWidth="1"/>
    <col min="13067" max="13067" width="12.85546875" style="3" bestFit="1" customWidth="1"/>
    <col min="13068" max="13068" width="16.5703125" style="3" bestFit="1" customWidth="1"/>
    <col min="13069" max="13069" width="16.42578125" style="3" bestFit="1" customWidth="1"/>
    <col min="13070" max="13313" width="9.140625" style="3"/>
    <col min="13314" max="13314" width="40.85546875" style="3" customWidth="1"/>
    <col min="13315" max="13319" width="18.28515625" style="3" customWidth="1"/>
    <col min="13320" max="13320" width="7.28515625" style="3" customWidth="1"/>
    <col min="13321" max="13321" width="9.85546875" style="3" customWidth="1"/>
    <col min="13322" max="13322" width="14" style="3" bestFit="1" customWidth="1"/>
    <col min="13323" max="13323" width="12.85546875" style="3" bestFit="1" customWidth="1"/>
    <col min="13324" max="13324" width="16.5703125" style="3" bestFit="1" customWidth="1"/>
    <col min="13325" max="13325" width="16.42578125" style="3" bestFit="1" customWidth="1"/>
    <col min="13326" max="13569" width="9.140625" style="3"/>
    <col min="13570" max="13570" width="40.85546875" style="3" customWidth="1"/>
    <col min="13571" max="13575" width="18.28515625" style="3" customWidth="1"/>
    <col min="13576" max="13576" width="7.28515625" style="3" customWidth="1"/>
    <col min="13577" max="13577" width="9.85546875" style="3" customWidth="1"/>
    <col min="13578" max="13578" width="14" style="3" bestFit="1" customWidth="1"/>
    <col min="13579" max="13579" width="12.85546875" style="3" bestFit="1" customWidth="1"/>
    <col min="13580" max="13580" width="16.5703125" style="3" bestFit="1" customWidth="1"/>
    <col min="13581" max="13581" width="16.42578125" style="3" bestFit="1" customWidth="1"/>
    <col min="13582" max="13825" width="9.140625" style="3"/>
    <col min="13826" max="13826" width="40.85546875" style="3" customWidth="1"/>
    <col min="13827" max="13831" width="18.28515625" style="3" customWidth="1"/>
    <col min="13832" max="13832" width="7.28515625" style="3" customWidth="1"/>
    <col min="13833" max="13833" width="9.85546875" style="3" customWidth="1"/>
    <col min="13834" max="13834" width="14" style="3" bestFit="1" customWidth="1"/>
    <col min="13835" max="13835" width="12.85546875" style="3" bestFit="1" customWidth="1"/>
    <col min="13836" max="13836" width="16.5703125" style="3" bestFit="1" customWidth="1"/>
    <col min="13837" max="13837" width="16.42578125" style="3" bestFit="1" customWidth="1"/>
    <col min="13838" max="14081" width="9.140625" style="3"/>
    <col min="14082" max="14082" width="40.85546875" style="3" customWidth="1"/>
    <col min="14083" max="14087" width="18.28515625" style="3" customWidth="1"/>
    <col min="14088" max="14088" width="7.28515625" style="3" customWidth="1"/>
    <col min="14089" max="14089" width="9.85546875" style="3" customWidth="1"/>
    <col min="14090" max="14090" width="14" style="3" bestFit="1" customWidth="1"/>
    <col min="14091" max="14091" width="12.85546875" style="3" bestFit="1" customWidth="1"/>
    <col min="14092" max="14092" width="16.5703125" style="3" bestFit="1" customWidth="1"/>
    <col min="14093" max="14093" width="16.42578125" style="3" bestFit="1" customWidth="1"/>
    <col min="14094" max="14337" width="9.140625" style="3"/>
    <col min="14338" max="14338" width="40.85546875" style="3" customWidth="1"/>
    <col min="14339" max="14343" width="18.28515625" style="3" customWidth="1"/>
    <col min="14344" max="14344" width="7.28515625" style="3" customWidth="1"/>
    <col min="14345" max="14345" width="9.85546875" style="3" customWidth="1"/>
    <col min="14346" max="14346" width="14" style="3" bestFit="1" customWidth="1"/>
    <col min="14347" max="14347" width="12.85546875" style="3" bestFit="1" customWidth="1"/>
    <col min="14348" max="14348" width="16.5703125" style="3" bestFit="1" customWidth="1"/>
    <col min="14349" max="14349" width="16.42578125" style="3" bestFit="1" customWidth="1"/>
    <col min="14350" max="14593" width="9.140625" style="3"/>
    <col min="14594" max="14594" width="40.85546875" style="3" customWidth="1"/>
    <col min="14595" max="14599" width="18.28515625" style="3" customWidth="1"/>
    <col min="14600" max="14600" width="7.28515625" style="3" customWidth="1"/>
    <col min="14601" max="14601" width="9.85546875" style="3" customWidth="1"/>
    <col min="14602" max="14602" width="14" style="3" bestFit="1" customWidth="1"/>
    <col min="14603" max="14603" width="12.85546875" style="3" bestFit="1" customWidth="1"/>
    <col min="14604" max="14604" width="16.5703125" style="3" bestFit="1" customWidth="1"/>
    <col min="14605" max="14605" width="16.42578125" style="3" bestFit="1" customWidth="1"/>
    <col min="14606" max="14849" width="9.140625" style="3"/>
    <col min="14850" max="14850" width="40.85546875" style="3" customWidth="1"/>
    <col min="14851" max="14855" width="18.28515625" style="3" customWidth="1"/>
    <col min="14856" max="14856" width="7.28515625" style="3" customWidth="1"/>
    <col min="14857" max="14857" width="9.85546875" style="3" customWidth="1"/>
    <col min="14858" max="14858" width="14" style="3" bestFit="1" customWidth="1"/>
    <col min="14859" max="14859" width="12.85546875" style="3" bestFit="1" customWidth="1"/>
    <col min="14860" max="14860" width="16.5703125" style="3" bestFit="1" customWidth="1"/>
    <col min="14861" max="14861" width="16.42578125" style="3" bestFit="1" customWidth="1"/>
    <col min="14862" max="15105" width="9.140625" style="3"/>
    <col min="15106" max="15106" width="40.85546875" style="3" customWidth="1"/>
    <col min="15107" max="15111" width="18.28515625" style="3" customWidth="1"/>
    <col min="15112" max="15112" width="7.28515625" style="3" customWidth="1"/>
    <col min="15113" max="15113" width="9.85546875" style="3" customWidth="1"/>
    <col min="15114" max="15114" width="14" style="3" bestFit="1" customWidth="1"/>
    <col min="15115" max="15115" width="12.85546875" style="3" bestFit="1" customWidth="1"/>
    <col min="15116" max="15116" width="16.5703125" style="3" bestFit="1" customWidth="1"/>
    <col min="15117" max="15117" width="16.42578125" style="3" bestFit="1" customWidth="1"/>
    <col min="15118" max="15361" width="9.140625" style="3"/>
    <col min="15362" max="15362" width="40.85546875" style="3" customWidth="1"/>
    <col min="15363" max="15367" width="18.28515625" style="3" customWidth="1"/>
    <col min="15368" max="15368" width="7.28515625" style="3" customWidth="1"/>
    <col min="15369" max="15369" width="9.85546875" style="3" customWidth="1"/>
    <col min="15370" max="15370" width="14" style="3" bestFit="1" customWidth="1"/>
    <col min="15371" max="15371" width="12.85546875" style="3" bestFit="1" customWidth="1"/>
    <col min="15372" max="15372" width="16.5703125" style="3" bestFit="1" customWidth="1"/>
    <col min="15373" max="15373" width="16.42578125" style="3" bestFit="1" customWidth="1"/>
    <col min="15374" max="15617" width="9.140625" style="3"/>
    <col min="15618" max="15618" width="40.85546875" style="3" customWidth="1"/>
    <col min="15619" max="15623" width="18.28515625" style="3" customWidth="1"/>
    <col min="15624" max="15624" width="7.28515625" style="3" customWidth="1"/>
    <col min="15625" max="15625" width="9.85546875" style="3" customWidth="1"/>
    <col min="15626" max="15626" width="14" style="3" bestFit="1" customWidth="1"/>
    <col min="15627" max="15627" width="12.85546875" style="3" bestFit="1" customWidth="1"/>
    <col min="15628" max="15628" width="16.5703125" style="3" bestFit="1" customWidth="1"/>
    <col min="15629" max="15629" width="16.42578125" style="3" bestFit="1" customWidth="1"/>
    <col min="15630" max="15873" width="9.140625" style="3"/>
    <col min="15874" max="15874" width="40.85546875" style="3" customWidth="1"/>
    <col min="15875" max="15879" width="18.28515625" style="3" customWidth="1"/>
    <col min="15880" max="15880" width="7.28515625" style="3" customWidth="1"/>
    <col min="15881" max="15881" width="9.85546875" style="3" customWidth="1"/>
    <col min="15882" max="15882" width="14" style="3" bestFit="1" customWidth="1"/>
    <col min="15883" max="15883" width="12.85546875" style="3" bestFit="1" customWidth="1"/>
    <col min="15884" max="15884" width="16.5703125" style="3" bestFit="1" customWidth="1"/>
    <col min="15885" max="15885" width="16.42578125" style="3" bestFit="1" customWidth="1"/>
    <col min="15886" max="16129" width="9.140625" style="3"/>
    <col min="16130" max="16130" width="40.85546875" style="3" customWidth="1"/>
    <col min="16131" max="16135" width="18.28515625" style="3" customWidth="1"/>
    <col min="16136" max="16136" width="7.28515625" style="3" customWidth="1"/>
    <col min="16137" max="16137" width="9.85546875" style="3" customWidth="1"/>
    <col min="16138" max="16138" width="14" style="3" bestFit="1" customWidth="1"/>
    <col min="16139" max="16139" width="12.85546875" style="3" bestFit="1" customWidth="1"/>
    <col min="16140" max="16140" width="16.5703125" style="3" bestFit="1" customWidth="1"/>
    <col min="16141" max="16141" width="16.42578125" style="3" bestFit="1" customWidth="1"/>
    <col min="16142" max="16384" width="9.140625" style="3"/>
  </cols>
  <sheetData>
    <row r="1" spans="2:13" s="58" customFormat="1" ht="30.75" customHeight="1">
      <c r="B1" s="691" t="s">
        <v>224</v>
      </c>
      <c r="C1" s="691"/>
      <c r="D1" s="691"/>
      <c r="G1" s="59" t="s">
        <v>1</v>
      </c>
      <c r="H1" s="646"/>
      <c r="I1" s="337"/>
      <c r="J1" s="337"/>
    </row>
    <row r="2" spans="2:13" s="650" customFormat="1" ht="42.75" customHeight="1">
      <c r="B2" s="647" t="s">
        <v>48</v>
      </c>
      <c r="C2" s="648" t="s">
        <v>3</v>
      </c>
      <c r="D2" s="60" t="s">
        <v>4</v>
      </c>
      <c r="E2" s="60" t="s">
        <v>5</v>
      </c>
      <c r="F2" s="648" t="s">
        <v>54</v>
      </c>
      <c r="G2" s="60" t="s">
        <v>6</v>
      </c>
      <c r="H2" s="649"/>
      <c r="I2" s="663"/>
      <c r="J2" s="664"/>
    </row>
    <row r="3" spans="2:13">
      <c r="B3" s="41" t="s">
        <v>65</v>
      </c>
      <c r="C3" s="365">
        <v>41812102.259999998</v>
      </c>
      <c r="D3" s="365">
        <v>198847684.46000001</v>
      </c>
      <c r="E3" s="651">
        <v>5852236.1500000004</v>
      </c>
      <c r="F3" s="652">
        <v>6437569.7000000002</v>
      </c>
      <c r="G3" s="653">
        <f>SUM(C3:F3)</f>
        <v>252949592.56999999</v>
      </c>
      <c r="L3" s="516"/>
      <c r="M3" s="516"/>
    </row>
    <row r="4" spans="2:13">
      <c r="B4" s="85" t="s">
        <v>66</v>
      </c>
      <c r="C4" s="64">
        <v>1265138.57</v>
      </c>
      <c r="D4" s="64">
        <v>6016676.0800000001</v>
      </c>
      <c r="E4" s="654">
        <v>177075.28</v>
      </c>
      <c r="F4" s="655">
        <v>6482767.2199999997</v>
      </c>
      <c r="G4" s="604">
        <f t="shared" ref="G4:G27" si="0">SUM(C4:F4)</f>
        <v>13941657.15</v>
      </c>
      <c r="M4" s="516"/>
    </row>
    <row r="5" spans="2:13">
      <c r="B5" s="85" t="s">
        <v>67</v>
      </c>
      <c r="C5" s="64">
        <v>12922590.460000001</v>
      </c>
      <c r="D5" s="64">
        <v>61456541.340000004</v>
      </c>
      <c r="E5" s="654">
        <v>1808712</v>
      </c>
      <c r="F5" s="655">
        <v>4226381.0999999996</v>
      </c>
      <c r="G5" s="604">
        <f t="shared" si="0"/>
        <v>80414224.900000006</v>
      </c>
      <c r="M5" s="516"/>
    </row>
    <row r="6" spans="2:13">
      <c r="B6" s="85" t="s">
        <v>68</v>
      </c>
      <c r="C6" s="64">
        <v>82225396.620000005</v>
      </c>
      <c r="D6" s="64">
        <v>391042995.68000001</v>
      </c>
      <c r="E6" s="654">
        <v>11508687.970000001</v>
      </c>
      <c r="F6" s="655">
        <v>1184585.44</v>
      </c>
      <c r="G6" s="604">
        <f t="shared" si="0"/>
        <v>485961665.71000004</v>
      </c>
      <c r="M6" s="516"/>
    </row>
    <row r="7" spans="2:13">
      <c r="B7" s="85" t="s">
        <v>69</v>
      </c>
      <c r="C7" s="64">
        <v>2462400.4500000002</v>
      </c>
      <c r="D7" s="64">
        <v>11710547.939999999</v>
      </c>
      <c r="E7" s="654">
        <v>344650.19</v>
      </c>
      <c r="F7" s="655">
        <v>5427358.4800000004</v>
      </c>
      <c r="G7" s="604">
        <f t="shared" si="0"/>
        <v>19944957.060000002</v>
      </c>
      <c r="M7" s="516"/>
    </row>
    <row r="8" spans="2:13">
      <c r="B8" s="85" t="s">
        <v>225</v>
      </c>
      <c r="C8" s="64">
        <v>15056649.83</v>
      </c>
      <c r="D8" s="64">
        <v>71605582.900000006</v>
      </c>
      <c r="E8" s="654">
        <v>2107405.89</v>
      </c>
      <c r="F8" s="655">
        <v>8328598.3700000001</v>
      </c>
      <c r="G8" s="604">
        <f t="shared" si="0"/>
        <v>97098236.99000001</v>
      </c>
      <c r="M8" s="516"/>
    </row>
    <row r="9" spans="2:13">
      <c r="B9" s="85" t="s">
        <v>150</v>
      </c>
      <c r="C9" s="64">
        <v>902088.83</v>
      </c>
      <c r="D9" s="64">
        <v>4290104.21</v>
      </c>
      <c r="E9" s="654">
        <v>126260.98</v>
      </c>
      <c r="F9" s="655">
        <v>3342407.14</v>
      </c>
      <c r="G9" s="604">
        <f t="shared" si="0"/>
        <v>8660861.1600000001</v>
      </c>
      <c r="M9" s="516"/>
    </row>
    <row r="10" spans="2:13">
      <c r="B10" s="85" t="s">
        <v>156</v>
      </c>
      <c r="C10" s="64">
        <v>989979.93</v>
      </c>
      <c r="D10" s="64">
        <v>4708091.83</v>
      </c>
      <c r="E10" s="654">
        <v>138562.67000000001</v>
      </c>
      <c r="F10" s="655">
        <v>3013920.56</v>
      </c>
      <c r="G10" s="604">
        <f t="shared" si="0"/>
        <v>8850554.9900000002</v>
      </c>
      <c r="M10" s="516"/>
    </row>
    <row r="11" spans="2:13">
      <c r="B11" s="85" t="s">
        <v>170</v>
      </c>
      <c r="C11" s="64">
        <v>79656533.700000003</v>
      </c>
      <c r="D11" s="64">
        <v>378826139.39999998</v>
      </c>
      <c r="E11" s="654">
        <v>11149136.75</v>
      </c>
      <c r="F11" s="655">
        <v>7349306.3799999999</v>
      </c>
      <c r="G11" s="604">
        <f>SUM(C11:F11)</f>
        <v>476981116.22999996</v>
      </c>
      <c r="M11" s="516"/>
    </row>
    <row r="12" spans="2:13">
      <c r="B12" s="85" t="s">
        <v>226</v>
      </c>
      <c r="C12" s="64">
        <v>4259666.22</v>
      </c>
      <c r="D12" s="64">
        <v>20257885.140000001</v>
      </c>
      <c r="E12" s="654">
        <v>596204.72</v>
      </c>
      <c r="F12" s="655">
        <v>5092637.4800000004</v>
      </c>
      <c r="G12" s="604">
        <f t="shared" si="0"/>
        <v>30206393.559999999</v>
      </c>
      <c r="M12" s="516"/>
    </row>
    <row r="13" spans="2:13">
      <c r="B13" s="85" t="s">
        <v>243</v>
      </c>
      <c r="C13" s="64">
        <v>859528.04</v>
      </c>
      <c r="D13" s="64">
        <v>4087695.93</v>
      </c>
      <c r="E13" s="654">
        <v>120303.95</v>
      </c>
      <c r="F13" s="655">
        <v>41622454.609999999</v>
      </c>
      <c r="G13" s="604">
        <f>SUM(C13:F13)</f>
        <v>46689982.530000001</v>
      </c>
      <c r="M13" s="516"/>
    </row>
    <row r="14" spans="2:13">
      <c r="B14" s="85" t="s">
        <v>227</v>
      </c>
      <c r="C14" s="64">
        <v>6468388.5499999998</v>
      </c>
      <c r="D14" s="64">
        <v>30762004.670000002</v>
      </c>
      <c r="E14" s="654">
        <v>905348.82</v>
      </c>
      <c r="F14" s="655">
        <v>22763438.48</v>
      </c>
      <c r="G14" s="604">
        <f>SUM(C14:F14)</f>
        <v>60899180.519999996</v>
      </c>
      <c r="L14" s="516"/>
    </row>
    <row r="15" spans="2:13">
      <c r="B15" s="85" t="s">
        <v>204</v>
      </c>
      <c r="C15" s="64">
        <v>12143804.050000001</v>
      </c>
      <c r="D15" s="64">
        <v>57752831.969999999</v>
      </c>
      <c r="E15" s="654">
        <v>1699709.06</v>
      </c>
      <c r="F15" s="655">
        <v>134777.21</v>
      </c>
      <c r="G15" s="604">
        <f t="shared" si="0"/>
        <v>71731122.289999992</v>
      </c>
      <c r="L15" s="516"/>
    </row>
    <row r="16" spans="2:13">
      <c r="B16" s="15" t="s">
        <v>228</v>
      </c>
      <c r="C16" s="64">
        <v>6849131.3200000003</v>
      </c>
      <c r="D16" s="64">
        <v>32572720.109999999</v>
      </c>
      <c r="E16" s="654">
        <v>958639.53</v>
      </c>
      <c r="F16" s="655">
        <v>8808025.5500000007</v>
      </c>
      <c r="G16" s="604">
        <f t="shared" si="0"/>
        <v>49188516.510000005</v>
      </c>
      <c r="L16" s="516"/>
    </row>
    <row r="17" spans="2:13">
      <c r="B17" s="605" t="s">
        <v>80</v>
      </c>
      <c r="C17" s="64"/>
      <c r="D17" s="64"/>
      <c r="E17" s="654"/>
      <c r="F17" s="655"/>
      <c r="G17" s="604"/>
      <c r="L17" s="516"/>
    </row>
    <row r="18" spans="2:13">
      <c r="B18" s="85" t="s">
        <v>81</v>
      </c>
      <c r="C18" s="64">
        <v>8761655.4600000009</v>
      </c>
      <c r="D18" s="64">
        <v>41668196.659999996</v>
      </c>
      <c r="E18" s="654">
        <v>1226326.21</v>
      </c>
      <c r="F18" s="655">
        <v>12172828.85</v>
      </c>
      <c r="G18" s="604">
        <f t="shared" si="0"/>
        <v>63829007.18</v>
      </c>
      <c r="M18" s="516"/>
    </row>
    <row r="19" spans="2:13">
      <c r="B19" s="85" t="s">
        <v>82</v>
      </c>
      <c r="C19" s="64">
        <v>1919505.25</v>
      </c>
      <c r="D19" s="64">
        <v>9128676.9499999993</v>
      </c>
      <c r="E19" s="654">
        <v>268663.78999999998</v>
      </c>
      <c r="F19" s="655">
        <v>5194113.99</v>
      </c>
      <c r="G19" s="604">
        <f t="shared" si="0"/>
        <v>16510959.979999999</v>
      </c>
      <c r="M19" s="516"/>
    </row>
    <row r="20" spans="2:13">
      <c r="B20" s="85" t="s">
        <v>83</v>
      </c>
      <c r="C20" s="64">
        <v>7587522.7699999996</v>
      </c>
      <c r="D20" s="64">
        <v>36084321.350000001</v>
      </c>
      <c r="E20" s="654">
        <v>1061988.58</v>
      </c>
      <c r="F20" s="655">
        <v>7273685.3399999999</v>
      </c>
      <c r="G20" s="604">
        <f t="shared" si="0"/>
        <v>52007518.040000007</v>
      </c>
      <c r="M20" s="516"/>
    </row>
    <row r="21" spans="2:13">
      <c r="B21" s="85" t="s">
        <v>84</v>
      </c>
      <c r="C21" s="64">
        <v>1698813.35</v>
      </c>
      <c r="D21" s="64">
        <v>8079122.5999999996</v>
      </c>
      <c r="E21" s="654">
        <v>237774.62</v>
      </c>
      <c r="F21" s="655">
        <v>5536111.0700000003</v>
      </c>
      <c r="G21" s="604">
        <f t="shared" si="0"/>
        <v>15551821.639999999</v>
      </c>
      <c r="M21" s="516"/>
    </row>
    <row r="22" spans="2:13">
      <c r="B22" s="85" t="s">
        <v>85</v>
      </c>
      <c r="C22" s="64">
        <v>5552893.7400000002</v>
      </c>
      <c r="D22" s="64">
        <v>26408145.059999999</v>
      </c>
      <c r="E22" s="654">
        <v>777211.47</v>
      </c>
      <c r="F22" s="655">
        <v>5462333.1500000004</v>
      </c>
      <c r="G22" s="604">
        <f>SUM(C22:F22)</f>
        <v>38200583.419999994</v>
      </c>
      <c r="M22" s="516"/>
    </row>
    <row r="23" spans="2:13">
      <c r="B23" s="85" t="s">
        <v>86</v>
      </c>
      <c r="C23" s="64">
        <v>2435921.4</v>
      </c>
      <c r="D23" s="64">
        <v>11584620.33</v>
      </c>
      <c r="E23" s="654">
        <v>340944.04</v>
      </c>
      <c r="F23" s="655">
        <v>7001202.2400000002</v>
      </c>
      <c r="G23" s="604">
        <f t="shared" si="0"/>
        <v>21362688.009999998</v>
      </c>
      <c r="M23" s="516"/>
    </row>
    <row r="24" spans="2:13">
      <c r="B24" s="85" t="s">
        <v>87</v>
      </c>
      <c r="C24" s="64">
        <v>1874923.31</v>
      </c>
      <c r="D24" s="64">
        <v>8916656.6199999992</v>
      </c>
      <c r="E24" s="654">
        <v>262423.88</v>
      </c>
      <c r="F24" s="655">
        <v>514095.77</v>
      </c>
      <c r="G24" s="604">
        <f>SUM(C24:F24)</f>
        <v>11568099.58</v>
      </c>
      <c r="M24" s="516"/>
    </row>
    <row r="25" spans="2:13">
      <c r="B25" s="85" t="s">
        <v>88</v>
      </c>
      <c r="C25" s="64">
        <v>3587534.94</v>
      </c>
      <c r="D25" s="64">
        <v>17061400.350000001</v>
      </c>
      <c r="E25" s="654">
        <v>502129.78</v>
      </c>
      <c r="F25" s="655">
        <v>5245991.58</v>
      </c>
      <c r="G25" s="604">
        <f t="shared" si="0"/>
        <v>26397056.650000006</v>
      </c>
      <c r="M25" s="516"/>
    </row>
    <row r="26" spans="2:13">
      <c r="B26" s="656" t="s">
        <v>89</v>
      </c>
      <c r="C26" s="64">
        <v>1020248.44</v>
      </c>
      <c r="D26" s="64">
        <v>4852041.13</v>
      </c>
      <c r="E26" s="654">
        <v>142799.20000000001</v>
      </c>
      <c r="F26" s="655">
        <v>1695658.72</v>
      </c>
      <c r="G26" s="604">
        <f t="shared" si="0"/>
        <v>7710747.4900000002</v>
      </c>
      <c r="M26" s="516"/>
    </row>
    <row r="27" spans="2:13">
      <c r="B27" s="656" t="s">
        <v>90</v>
      </c>
      <c r="C27" s="64">
        <v>4237043.6900000004</v>
      </c>
      <c r="D27" s="64">
        <v>20150298.149999999</v>
      </c>
      <c r="E27" s="654">
        <v>593038.35</v>
      </c>
      <c r="F27" s="655">
        <v>1371221.72</v>
      </c>
      <c r="G27" s="604">
        <f t="shared" si="0"/>
        <v>26351601.91</v>
      </c>
      <c r="M27" s="516"/>
    </row>
    <row r="28" spans="2:13">
      <c r="B28" s="657"/>
      <c r="C28" s="486"/>
      <c r="D28" s="658"/>
      <c r="E28" s="659"/>
      <c r="F28" s="660"/>
      <c r="G28" s="627"/>
      <c r="J28" s="665"/>
      <c r="M28" s="87"/>
    </row>
    <row r="29" spans="2:13" ht="21.75" thickBot="1">
      <c r="B29" s="35"/>
      <c r="C29" s="661">
        <f>SUM(C3:C28)</f>
        <v>306549461.18000001</v>
      </c>
      <c r="D29" s="661">
        <f>SUM(D3:D28)</f>
        <v>1457870980.8600001</v>
      </c>
      <c r="E29" s="661">
        <f>SUM(E3:E28)</f>
        <v>42906233.880000018</v>
      </c>
      <c r="F29" s="661">
        <f>SUM(F3:F28)</f>
        <v>175681470.15000004</v>
      </c>
      <c r="G29" s="661">
        <f>SUM(G3:G28)</f>
        <v>1983008146.0700002</v>
      </c>
    </row>
    <row r="30" spans="2:13" ht="21.75" thickTop="1">
      <c r="C30" s="516"/>
      <c r="D30" s="516"/>
      <c r="E30" s="516"/>
    </row>
    <row r="31" spans="2:13">
      <c r="C31" s="662"/>
      <c r="D31" s="87"/>
      <c r="E31" s="87"/>
      <c r="F31" s="87"/>
    </row>
    <row r="32" spans="2:13" ht="20.25" customHeight="1">
      <c r="C32" s="87"/>
      <c r="D32" s="87"/>
      <c r="E32" s="87"/>
      <c r="F32" s="87"/>
      <c r="G32" s="87"/>
    </row>
    <row r="33" spans="3:8">
      <c r="D33" s="20"/>
      <c r="H33" s="3"/>
    </row>
    <row r="35" spans="3:8">
      <c r="C35" s="67"/>
      <c r="D35" s="67"/>
      <c r="E35" s="67"/>
      <c r="F35" s="67"/>
      <c r="H35" s="3"/>
    </row>
    <row r="36" spans="3:8">
      <c r="C36" s="67"/>
      <c r="D36" s="67"/>
      <c r="E36" s="67"/>
      <c r="F36" s="67"/>
      <c r="H36" s="3"/>
    </row>
    <row r="37" spans="3:8">
      <c r="C37" s="67"/>
      <c r="D37" s="67"/>
      <c r="E37" s="67"/>
      <c r="F37" s="67"/>
      <c r="H37" s="3"/>
    </row>
    <row r="38" spans="3:8">
      <c r="C38" s="67"/>
      <c r="D38" s="67"/>
      <c r="E38" s="67"/>
      <c r="F38" s="67"/>
      <c r="H38" s="3"/>
    </row>
    <row r="39" spans="3:8">
      <c r="C39" s="67"/>
      <c r="D39" s="67"/>
      <c r="E39" s="67"/>
      <c r="F39" s="67"/>
      <c r="H39" s="3"/>
    </row>
    <row r="40" spans="3:8" ht="18" customHeight="1">
      <c r="C40" s="67"/>
      <c r="D40" s="67"/>
      <c r="E40" s="67"/>
      <c r="F40" s="67"/>
      <c r="H40" s="3"/>
    </row>
    <row r="41" spans="3:8">
      <c r="C41" s="67"/>
      <c r="D41" s="67"/>
      <c r="E41" s="67"/>
      <c r="F41" s="67"/>
      <c r="H41" s="3"/>
    </row>
    <row r="42" spans="3:8">
      <c r="C42" s="67"/>
      <c r="D42" s="67"/>
      <c r="E42" s="67"/>
      <c r="F42" s="67"/>
      <c r="H42" s="3"/>
    </row>
    <row r="43" spans="3:8">
      <c r="C43" s="67"/>
      <c r="D43" s="67"/>
      <c r="E43" s="67"/>
      <c r="F43" s="67"/>
      <c r="H43" s="3"/>
    </row>
    <row r="44" spans="3:8">
      <c r="C44" s="67"/>
      <c r="D44" s="67"/>
      <c r="E44" s="67"/>
      <c r="F44" s="67"/>
      <c r="H44" s="3"/>
    </row>
    <row r="45" spans="3:8">
      <c r="C45" s="67"/>
      <c r="D45" s="67"/>
      <c r="E45" s="67"/>
      <c r="F45" s="67"/>
      <c r="H45" s="3"/>
    </row>
    <row r="46" spans="3:8">
      <c r="C46" s="67"/>
      <c r="D46" s="67"/>
      <c r="E46" s="67"/>
      <c r="F46" s="67"/>
      <c r="H46" s="3"/>
    </row>
    <row r="47" spans="3:8">
      <c r="C47" s="67"/>
      <c r="D47" s="67"/>
      <c r="E47" s="67"/>
      <c r="F47" s="67"/>
      <c r="H47" s="3"/>
    </row>
    <row r="48" spans="3:8">
      <c r="C48" s="67"/>
      <c r="D48" s="67"/>
      <c r="E48" s="67"/>
      <c r="F48" s="67"/>
      <c r="H48" s="3"/>
    </row>
    <row r="49" spans="3:8">
      <c r="C49" s="67"/>
      <c r="D49" s="67"/>
      <c r="E49" s="67"/>
      <c r="F49" s="67"/>
      <c r="H49" s="3"/>
    </row>
    <row r="50" spans="3:8">
      <c r="C50" s="67"/>
      <c r="D50" s="67"/>
      <c r="E50" s="67"/>
      <c r="F50" s="67"/>
      <c r="H50" s="3"/>
    </row>
    <row r="51" spans="3:8">
      <c r="C51" s="67"/>
      <c r="D51" s="67"/>
      <c r="E51" s="67"/>
      <c r="F51" s="67"/>
      <c r="H51" s="3"/>
    </row>
    <row r="52" spans="3:8">
      <c r="C52" s="67"/>
      <c r="D52" s="67"/>
      <c r="E52" s="67"/>
      <c r="F52" s="67"/>
      <c r="H52" s="3"/>
    </row>
    <row r="53" spans="3:8">
      <c r="C53" s="67"/>
      <c r="D53" s="67"/>
      <c r="E53" s="67"/>
      <c r="F53" s="67"/>
      <c r="H53" s="3"/>
    </row>
    <row r="55" spans="3:8">
      <c r="C55" s="67"/>
      <c r="D55" s="67"/>
      <c r="E55" s="67"/>
      <c r="F55" s="67"/>
      <c r="H55" s="3"/>
    </row>
    <row r="56" spans="3:8">
      <c r="C56" s="67"/>
      <c r="D56" s="67"/>
      <c r="E56" s="67"/>
      <c r="F56" s="67"/>
      <c r="H56" s="3"/>
    </row>
    <row r="57" spans="3:8">
      <c r="C57" s="67"/>
      <c r="D57" s="67"/>
      <c r="E57" s="67"/>
      <c r="F57" s="67"/>
      <c r="H57" s="3"/>
    </row>
    <row r="58" spans="3:8">
      <c r="C58" s="68"/>
      <c r="D58" s="68"/>
      <c r="E58" s="68"/>
      <c r="F58" s="20"/>
      <c r="H58" s="3"/>
    </row>
    <row r="59" spans="3:8">
      <c r="D59" s="67"/>
      <c r="E59" s="67"/>
      <c r="F59" s="67"/>
      <c r="H59" s="3"/>
    </row>
    <row r="60" spans="3:8">
      <c r="D60" s="67"/>
      <c r="E60" s="67"/>
      <c r="G60" s="87"/>
      <c r="H60" s="3"/>
    </row>
    <row r="61" spans="3:8">
      <c r="D61" s="68"/>
      <c r="E61" s="68"/>
      <c r="F61" s="67"/>
      <c r="G61" s="87"/>
      <c r="H61" s="3"/>
    </row>
    <row r="62" spans="3:8">
      <c r="E62" s="67"/>
      <c r="G62" s="20"/>
      <c r="H62" s="3"/>
    </row>
    <row r="63" spans="3:8" ht="18.75" customHeight="1">
      <c r="E63" s="87"/>
      <c r="H63" s="3"/>
    </row>
  </sheetData>
  <mergeCells count="1">
    <mergeCell ref="B1:D1"/>
  </mergeCells>
  <pageMargins left="0.70866141732283461" right="0.70866141732283461" top="1.1417322834645669" bottom="0.74803149606299213" header="0.31496062992125984" footer="0.31496062992125984"/>
  <pageSetup paperSize="9" scale="5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4EEB-BA6C-4595-89E3-2B5C201E00D7}">
  <sheetPr>
    <pageSetUpPr fitToPage="1"/>
  </sheetPr>
  <dimension ref="B1:K176"/>
  <sheetViews>
    <sheetView topLeftCell="A160" workbookViewId="0">
      <selection activeCell="J142" sqref="J1:L1048576"/>
    </sheetView>
  </sheetViews>
  <sheetFormatPr defaultRowHeight="23.25"/>
  <cols>
    <col min="1" max="1" width="4.28515625" style="58" customWidth="1"/>
    <col min="2" max="2" width="71.5703125" style="58" customWidth="1"/>
    <col min="3" max="3" width="10.7109375" style="337" customWidth="1"/>
    <col min="4" max="4" width="15.7109375" style="58" bestFit="1" customWidth="1"/>
    <col min="5" max="5" width="17.28515625" style="58" bestFit="1" customWidth="1"/>
    <col min="6" max="7" width="15.85546875" style="58" customWidth="1"/>
    <col min="8" max="8" width="20.7109375" style="58" bestFit="1" customWidth="1"/>
    <col min="9" max="9" width="9" style="58"/>
    <col min="10" max="10" width="12.85546875" style="61" bestFit="1" customWidth="1"/>
    <col min="11" max="256" width="9" style="58"/>
    <col min="257" max="257" width="4.28515625" style="58" customWidth="1"/>
    <col min="258" max="258" width="48.5703125" style="58" customWidth="1"/>
    <col min="259" max="259" width="10.7109375" style="58" customWidth="1"/>
    <col min="260" max="264" width="15.85546875" style="58" customWidth="1"/>
    <col min="265" max="265" width="9" style="58"/>
    <col min="266" max="266" width="12.85546875" style="58" bestFit="1" customWidth="1"/>
    <col min="267" max="512" width="9" style="58"/>
    <col min="513" max="513" width="4.28515625" style="58" customWidth="1"/>
    <col min="514" max="514" width="48.5703125" style="58" customWidth="1"/>
    <col min="515" max="515" width="10.7109375" style="58" customWidth="1"/>
    <col min="516" max="520" width="15.85546875" style="58" customWidth="1"/>
    <col min="521" max="521" width="9" style="58"/>
    <col min="522" max="522" width="12.85546875" style="58" bestFit="1" customWidth="1"/>
    <col min="523" max="768" width="9" style="58"/>
    <col min="769" max="769" width="4.28515625" style="58" customWidth="1"/>
    <col min="770" max="770" width="48.5703125" style="58" customWidth="1"/>
    <col min="771" max="771" width="10.7109375" style="58" customWidth="1"/>
    <col min="772" max="776" width="15.85546875" style="58" customWidth="1"/>
    <col min="777" max="777" width="9" style="58"/>
    <col min="778" max="778" width="12.85546875" style="58" bestFit="1" customWidth="1"/>
    <col min="779" max="1024" width="9" style="58"/>
    <col min="1025" max="1025" width="4.28515625" style="58" customWidth="1"/>
    <col min="1026" max="1026" width="48.5703125" style="58" customWidth="1"/>
    <col min="1027" max="1027" width="10.7109375" style="58" customWidth="1"/>
    <col min="1028" max="1032" width="15.85546875" style="58" customWidth="1"/>
    <col min="1033" max="1033" width="9" style="58"/>
    <col min="1034" max="1034" width="12.85546875" style="58" bestFit="1" customWidth="1"/>
    <col min="1035" max="1280" width="9" style="58"/>
    <col min="1281" max="1281" width="4.28515625" style="58" customWidth="1"/>
    <col min="1282" max="1282" width="48.5703125" style="58" customWidth="1"/>
    <col min="1283" max="1283" width="10.7109375" style="58" customWidth="1"/>
    <col min="1284" max="1288" width="15.85546875" style="58" customWidth="1"/>
    <col min="1289" max="1289" width="9" style="58"/>
    <col min="1290" max="1290" width="12.85546875" style="58" bestFit="1" customWidth="1"/>
    <col min="1291" max="1536" width="9" style="58"/>
    <col min="1537" max="1537" width="4.28515625" style="58" customWidth="1"/>
    <col min="1538" max="1538" width="48.5703125" style="58" customWidth="1"/>
    <col min="1539" max="1539" width="10.7109375" style="58" customWidth="1"/>
    <col min="1540" max="1544" width="15.85546875" style="58" customWidth="1"/>
    <col min="1545" max="1545" width="9" style="58"/>
    <col min="1546" max="1546" width="12.85546875" style="58" bestFit="1" customWidth="1"/>
    <col min="1547" max="1792" width="9" style="58"/>
    <col min="1793" max="1793" width="4.28515625" style="58" customWidth="1"/>
    <col min="1794" max="1794" width="48.5703125" style="58" customWidth="1"/>
    <col min="1795" max="1795" width="10.7109375" style="58" customWidth="1"/>
    <col min="1796" max="1800" width="15.85546875" style="58" customWidth="1"/>
    <col min="1801" max="1801" width="9" style="58"/>
    <col min="1802" max="1802" width="12.85546875" style="58" bestFit="1" customWidth="1"/>
    <col min="1803" max="2048" width="9" style="58"/>
    <col min="2049" max="2049" width="4.28515625" style="58" customWidth="1"/>
    <col min="2050" max="2050" width="48.5703125" style="58" customWidth="1"/>
    <col min="2051" max="2051" width="10.7109375" style="58" customWidth="1"/>
    <col min="2052" max="2056" width="15.85546875" style="58" customWidth="1"/>
    <col min="2057" max="2057" width="9" style="58"/>
    <col min="2058" max="2058" width="12.85546875" style="58" bestFit="1" customWidth="1"/>
    <col min="2059" max="2304" width="9" style="58"/>
    <col min="2305" max="2305" width="4.28515625" style="58" customWidth="1"/>
    <col min="2306" max="2306" width="48.5703125" style="58" customWidth="1"/>
    <col min="2307" max="2307" width="10.7109375" style="58" customWidth="1"/>
    <col min="2308" max="2312" width="15.85546875" style="58" customWidth="1"/>
    <col min="2313" max="2313" width="9" style="58"/>
    <col min="2314" max="2314" width="12.85546875" style="58" bestFit="1" customWidth="1"/>
    <col min="2315" max="2560" width="9" style="58"/>
    <col min="2561" max="2561" width="4.28515625" style="58" customWidth="1"/>
    <col min="2562" max="2562" width="48.5703125" style="58" customWidth="1"/>
    <col min="2563" max="2563" width="10.7109375" style="58" customWidth="1"/>
    <col min="2564" max="2568" width="15.85546875" style="58" customWidth="1"/>
    <col min="2569" max="2569" width="9" style="58"/>
    <col min="2570" max="2570" width="12.85546875" style="58" bestFit="1" customWidth="1"/>
    <col min="2571" max="2816" width="9" style="58"/>
    <col min="2817" max="2817" width="4.28515625" style="58" customWidth="1"/>
    <col min="2818" max="2818" width="48.5703125" style="58" customWidth="1"/>
    <col min="2819" max="2819" width="10.7109375" style="58" customWidth="1"/>
    <col min="2820" max="2824" width="15.85546875" style="58" customWidth="1"/>
    <col min="2825" max="2825" width="9" style="58"/>
    <col min="2826" max="2826" width="12.85546875" style="58" bestFit="1" customWidth="1"/>
    <col min="2827" max="3072" width="9" style="58"/>
    <col min="3073" max="3073" width="4.28515625" style="58" customWidth="1"/>
    <col min="3074" max="3074" width="48.5703125" style="58" customWidth="1"/>
    <col min="3075" max="3075" width="10.7109375" style="58" customWidth="1"/>
    <col min="3076" max="3080" width="15.85546875" style="58" customWidth="1"/>
    <col min="3081" max="3081" width="9" style="58"/>
    <col min="3082" max="3082" width="12.85546875" style="58" bestFit="1" customWidth="1"/>
    <col min="3083" max="3328" width="9" style="58"/>
    <col min="3329" max="3329" width="4.28515625" style="58" customWidth="1"/>
    <col min="3330" max="3330" width="48.5703125" style="58" customWidth="1"/>
    <col min="3331" max="3331" width="10.7109375" style="58" customWidth="1"/>
    <col min="3332" max="3336" width="15.85546875" style="58" customWidth="1"/>
    <col min="3337" max="3337" width="9" style="58"/>
    <col min="3338" max="3338" width="12.85546875" style="58" bestFit="1" customWidth="1"/>
    <col min="3339" max="3584" width="9" style="58"/>
    <col min="3585" max="3585" width="4.28515625" style="58" customWidth="1"/>
    <col min="3586" max="3586" width="48.5703125" style="58" customWidth="1"/>
    <col min="3587" max="3587" width="10.7109375" style="58" customWidth="1"/>
    <col min="3588" max="3592" width="15.85546875" style="58" customWidth="1"/>
    <col min="3593" max="3593" width="9" style="58"/>
    <col min="3594" max="3594" width="12.85546875" style="58" bestFit="1" customWidth="1"/>
    <col min="3595" max="3840" width="9" style="58"/>
    <col min="3841" max="3841" width="4.28515625" style="58" customWidth="1"/>
    <col min="3842" max="3842" width="48.5703125" style="58" customWidth="1"/>
    <col min="3843" max="3843" width="10.7109375" style="58" customWidth="1"/>
    <col min="3844" max="3848" width="15.85546875" style="58" customWidth="1"/>
    <col min="3849" max="3849" width="9" style="58"/>
    <col min="3850" max="3850" width="12.85546875" style="58" bestFit="1" customWidth="1"/>
    <col min="3851" max="4096" width="9" style="58"/>
    <col min="4097" max="4097" width="4.28515625" style="58" customWidth="1"/>
    <col min="4098" max="4098" width="48.5703125" style="58" customWidth="1"/>
    <col min="4099" max="4099" width="10.7109375" style="58" customWidth="1"/>
    <col min="4100" max="4104" width="15.85546875" style="58" customWidth="1"/>
    <col min="4105" max="4105" width="9" style="58"/>
    <col min="4106" max="4106" width="12.85546875" style="58" bestFit="1" customWidth="1"/>
    <col min="4107" max="4352" width="9" style="58"/>
    <col min="4353" max="4353" width="4.28515625" style="58" customWidth="1"/>
    <col min="4354" max="4354" width="48.5703125" style="58" customWidth="1"/>
    <col min="4355" max="4355" width="10.7109375" style="58" customWidth="1"/>
    <col min="4356" max="4360" width="15.85546875" style="58" customWidth="1"/>
    <col min="4361" max="4361" width="9" style="58"/>
    <col min="4362" max="4362" width="12.85546875" style="58" bestFit="1" customWidth="1"/>
    <col min="4363" max="4608" width="9" style="58"/>
    <col min="4609" max="4609" width="4.28515625" style="58" customWidth="1"/>
    <col min="4610" max="4610" width="48.5703125" style="58" customWidth="1"/>
    <col min="4611" max="4611" width="10.7109375" style="58" customWidth="1"/>
    <col min="4612" max="4616" width="15.85546875" style="58" customWidth="1"/>
    <col min="4617" max="4617" width="9" style="58"/>
    <col min="4618" max="4618" width="12.85546875" style="58" bestFit="1" customWidth="1"/>
    <col min="4619" max="4864" width="9" style="58"/>
    <col min="4865" max="4865" width="4.28515625" style="58" customWidth="1"/>
    <col min="4866" max="4866" width="48.5703125" style="58" customWidth="1"/>
    <col min="4867" max="4867" width="10.7109375" style="58" customWidth="1"/>
    <col min="4868" max="4872" width="15.85546875" style="58" customWidth="1"/>
    <col min="4873" max="4873" width="9" style="58"/>
    <col min="4874" max="4874" width="12.85546875" style="58" bestFit="1" customWidth="1"/>
    <col min="4875" max="5120" width="9" style="58"/>
    <col min="5121" max="5121" width="4.28515625" style="58" customWidth="1"/>
    <col min="5122" max="5122" width="48.5703125" style="58" customWidth="1"/>
    <col min="5123" max="5123" width="10.7109375" style="58" customWidth="1"/>
    <col min="5124" max="5128" width="15.85546875" style="58" customWidth="1"/>
    <col min="5129" max="5129" width="9" style="58"/>
    <col min="5130" max="5130" width="12.85546875" style="58" bestFit="1" customWidth="1"/>
    <col min="5131" max="5376" width="9" style="58"/>
    <col min="5377" max="5377" width="4.28515625" style="58" customWidth="1"/>
    <col min="5378" max="5378" width="48.5703125" style="58" customWidth="1"/>
    <col min="5379" max="5379" width="10.7109375" style="58" customWidth="1"/>
    <col min="5380" max="5384" width="15.85546875" style="58" customWidth="1"/>
    <col min="5385" max="5385" width="9" style="58"/>
    <col min="5386" max="5386" width="12.85546875" style="58" bestFit="1" customWidth="1"/>
    <col min="5387" max="5632" width="9" style="58"/>
    <col min="5633" max="5633" width="4.28515625" style="58" customWidth="1"/>
    <col min="5634" max="5634" width="48.5703125" style="58" customWidth="1"/>
    <col min="5635" max="5635" width="10.7109375" style="58" customWidth="1"/>
    <col min="5636" max="5640" width="15.85546875" style="58" customWidth="1"/>
    <col min="5641" max="5641" width="9" style="58"/>
    <col min="5642" max="5642" width="12.85546875" style="58" bestFit="1" customWidth="1"/>
    <col min="5643" max="5888" width="9" style="58"/>
    <col min="5889" max="5889" width="4.28515625" style="58" customWidth="1"/>
    <col min="5890" max="5890" width="48.5703125" style="58" customWidth="1"/>
    <col min="5891" max="5891" width="10.7109375" style="58" customWidth="1"/>
    <col min="5892" max="5896" width="15.85546875" style="58" customWidth="1"/>
    <col min="5897" max="5897" width="9" style="58"/>
    <col min="5898" max="5898" width="12.85546875" style="58" bestFit="1" customWidth="1"/>
    <col min="5899" max="6144" width="9" style="58"/>
    <col min="6145" max="6145" width="4.28515625" style="58" customWidth="1"/>
    <col min="6146" max="6146" width="48.5703125" style="58" customWidth="1"/>
    <col min="6147" max="6147" width="10.7109375" style="58" customWidth="1"/>
    <col min="6148" max="6152" width="15.85546875" style="58" customWidth="1"/>
    <col min="6153" max="6153" width="9" style="58"/>
    <col min="6154" max="6154" width="12.85546875" style="58" bestFit="1" customWidth="1"/>
    <col min="6155" max="6400" width="9" style="58"/>
    <col min="6401" max="6401" width="4.28515625" style="58" customWidth="1"/>
    <col min="6402" max="6402" width="48.5703125" style="58" customWidth="1"/>
    <col min="6403" max="6403" width="10.7109375" style="58" customWidth="1"/>
    <col min="6404" max="6408" width="15.85546875" style="58" customWidth="1"/>
    <col min="6409" max="6409" width="9" style="58"/>
    <col min="6410" max="6410" width="12.85546875" style="58" bestFit="1" customWidth="1"/>
    <col min="6411" max="6656" width="9" style="58"/>
    <col min="6657" max="6657" width="4.28515625" style="58" customWidth="1"/>
    <col min="6658" max="6658" width="48.5703125" style="58" customWidth="1"/>
    <col min="6659" max="6659" width="10.7109375" style="58" customWidth="1"/>
    <col min="6660" max="6664" width="15.85546875" style="58" customWidth="1"/>
    <col min="6665" max="6665" width="9" style="58"/>
    <col min="6666" max="6666" width="12.85546875" style="58" bestFit="1" customWidth="1"/>
    <col min="6667" max="6912" width="9" style="58"/>
    <col min="6913" max="6913" width="4.28515625" style="58" customWidth="1"/>
    <col min="6914" max="6914" width="48.5703125" style="58" customWidth="1"/>
    <col min="6915" max="6915" width="10.7109375" style="58" customWidth="1"/>
    <col min="6916" max="6920" width="15.85546875" style="58" customWidth="1"/>
    <col min="6921" max="6921" width="9" style="58"/>
    <col min="6922" max="6922" width="12.85546875" style="58" bestFit="1" customWidth="1"/>
    <col min="6923" max="7168" width="9" style="58"/>
    <col min="7169" max="7169" width="4.28515625" style="58" customWidth="1"/>
    <col min="7170" max="7170" width="48.5703125" style="58" customWidth="1"/>
    <col min="7171" max="7171" width="10.7109375" style="58" customWidth="1"/>
    <col min="7172" max="7176" width="15.85546875" style="58" customWidth="1"/>
    <col min="7177" max="7177" width="9" style="58"/>
    <col min="7178" max="7178" width="12.85546875" style="58" bestFit="1" customWidth="1"/>
    <col min="7179" max="7424" width="9" style="58"/>
    <col min="7425" max="7425" width="4.28515625" style="58" customWidth="1"/>
    <col min="7426" max="7426" width="48.5703125" style="58" customWidth="1"/>
    <col min="7427" max="7427" width="10.7109375" style="58" customWidth="1"/>
    <col min="7428" max="7432" width="15.85546875" style="58" customWidth="1"/>
    <col min="7433" max="7433" width="9" style="58"/>
    <col min="7434" max="7434" width="12.85546875" style="58" bestFit="1" customWidth="1"/>
    <col min="7435" max="7680" width="9" style="58"/>
    <col min="7681" max="7681" width="4.28515625" style="58" customWidth="1"/>
    <col min="7682" max="7682" width="48.5703125" style="58" customWidth="1"/>
    <col min="7683" max="7683" width="10.7109375" style="58" customWidth="1"/>
    <col min="7684" max="7688" width="15.85546875" style="58" customWidth="1"/>
    <col min="7689" max="7689" width="9" style="58"/>
    <col min="7690" max="7690" width="12.85546875" style="58" bestFit="1" customWidth="1"/>
    <col min="7691" max="7936" width="9" style="58"/>
    <col min="7937" max="7937" width="4.28515625" style="58" customWidth="1"/>
    <col min="7938" max="7938" width="48.5703125" style="58" customWidth="1"/>
    <col min="7939" max="7939" width="10.7109375" style="58" customWidth="1"/>
    <col min="7940" max="7944" width="15.85546875" style="58" customWidth="1"/>
    <col min="7945" max="7945" width="9" style="58"/>
    <col min="7946" max="7946" width="12.85546875" style="58" bestFit="1" customWidth="1"/>
    <col min="7947" max="8192" width="9" style="58"/>
    <col min="8193" max="8193" width="4.28515625" style="58" customWidth="1"/>
    <col min="8194" max="8194" width="48.5703125" style="58" customWidth="1"/>
    <col min="8195" max="8195" width="10.7109375" style="58" customWidth="1"/>
    <col min="8196" max="8200" width="15.85546875" style="58" customWidth="1"/>
    <col min="8201" max="8201" width="9" style="58"/>
    <col min="8202" max="8202" width="12.85546875" style="58" bestFit="1" customWidth="1"/>
    <col min="8203" max="8448" width="9" style="58"/>
    <col min="8449" max="8449" width="4.28515625" style="58" customWidth="1"/>
    <col min="8450" max="8450" width="48.5703125" style="58" customWidth="1"/>
    <col min="8451" max="8451" width="10.7109375" style="58" customWidth="1"/>
    <col min="8452" max="8456" width="15.85546875" style="58" customWidth="1"/>
    <col min="8457" max="8457" width="9" style="58"/>
    <col min="8458" max="8458" width="12.85546875" style="58" bestFit="1" customWidth="1"/>
    <col min="8459" max="8704" width="9" style="58"/>
    <col min="8705" max="8705" width="4.28515625" style="58" customWidth="1"/>
    <col min="8706" max="8706" width="48.5703125" style="58" customWidth="1"/>
    <col min="8707" max="8707" width="10.7109375" style="58" customWidth="1"/>
    <col min="8708" max="8712" width="15.85546875" style="58" customWidth="1"/>
    <col min="8713" max="8713" width="9" style="58"/>
    <col min="8714" max="8714" width="12.85546875" style="58" bestFit="1" customWidth="1"/>
    <col min="8715" max="8960" width="9" style="58"/>
    <col min="8961" max="8961" width="4.28515625" style="58" customWidth="1"/>
    <col min="8962" max="8962" width="48.5703125" style="58" customWidth="1"/>
    <col min="8963" max="8963" width="10.7109375" style="58" customWidth="1"/>
    <col min="8964" max="8968" width="15.85546875" style="58" customWidth="1"/>
    <col min="8969" max="8969" width="9" style="58"/>
    <col min="8970" max="8970" width="12.85546875" style="58" bestFit="1" customWidth="1"/>
    <col min="8971" max="9216" width="9" style="58"/>
    <col min="9217" max="9217" width="4.28515625" style="58" customWidth="1"/>
    <col min="9218" max="9218" width="48.5703125" style="58" customWidth="1"/>
    <col min="9219" max="9219" width="10.7109375" style="58" customWidth="1"/>
    <col min="9220" max="9224" width="15.85546875" style="58" customWidth="1"/>
    <col min="9225" max="9225" width="9" style="58"/>
    <col min="9226" max="9226" width="12.85546875" style="58" bestFit="1" customWidth="1"/>
    <col min="9227" max="9472" width="9" style="58"/>
    <col min="9473" max="9473" width="4.28515625" style="58" customWidth="1"/>
    <col min="9474" max="9474" width="48.5703125" style="58" customWidth="1"/>
    <col min="9475" max="9475" width="10.7109375" style="58" customWidth="1"/>
    <col min="9476" max="9480" width="15.85546875" style="58" customWidth="1"/>
    <col min="9481" max="9481" width="9" style="58"/>
    <col min="9482" max="9482" width="12.85546875" style="58" bestFit="1" customWidth="1"/>
    <col min="9483" max="9728" width="9" style="58"/>
    <col min="9729" max="9729" width="4.28515625" style="58" customWidth="1"/>
    <col min="9730" max="9730" width="48.5703125" style="58" customWidth="1"/>
    <col min="9731" max="9731" width="10.7109375" style="58" customWidth="1"/>
    <col min="9732" max="9736" width="15.85546875" style="58" customWidth="1"/>
    <col min="9737" max="9737" width="9" style="58"/>
    <col min="9738" max="9738" width="12.85546875" style="58" bestFit="1" customWidth="1"/>
    <col min="9739" max="9984" width="9" style="58"/>
    <col min="9985" max="9985" width="4.28515625" style="58" customWidth="1"/>
    <col min="9986" max="9986" width="48.5703125" style="58" customWidth="1"/>
    <col min="9987" max="9987" width="10.7109375" style="58" customWidth="1"/>
    <col min="9988" max="9992" width="15.85546875" style="58" customWidth="1"/>
    <col min="9993" max="9993" width="9" style="58"/>
    <col min="9994" max="9994" width="12.85546875" style="58" bestFit="1" customWidth="1"/>
    <col min="9995" max="10240" width="9" style="58"/>
    <col min="10241" max="10241" width="4.28515625" style="58" customWidth="1"/>
    <col min="10242" max="10242" width="48.5703125" style="58" customWidth="1"/>
    <col min="10243" max="10243" width="10.7109375" style="58" customWidth="1"/>
    <col min="10244" max="10248" width="15.85546875" style="58" customWidth="1"/>
    <col min="10249" max="10249" width="9" style="58"/>
    <col min="10250" max="10250" width="12.85546875" style="58" bestFit="1" customWidth="1"/>
    <col min="10251" max="10496" width="9" style="58"/>
    <col min="10497" max="10497" width="4.28515625" style="58" customWidth="1"/>
    <col min="10498" max="10498" width="48.5703125" style="58" customWidth="1"/>
    <col min="10499" max="10499" width="10.7109375" style="58" customWidth="1"/>
    <col min="10500" max="10504" width="15.85546875" style="58" customWidth="1"/>
    <col min="10505" max="10505" width="9" style="58"/>
    <col min="10506" max="10506" width="12.85546875" style="58" bestFit="1" customWidth="1"/>
    <col min="10507" max="10752" width="9" style="58"/>
    <col min="10753" max="10753" width="4.28515625" style="58" customWidth="1"/>
    <col min="10754" max="10754" width="48.5703125" style="58" customWidth="1"/>
    <col min="10755" max="10755" width="10.7109375" style="58" customWidth="1"/>
    <col min="10756" max="10760" width="15.85546875" style="58" customWidth="1"/>
    <col min="10761" max="10761" width="9" style="58"/>
    <col min="10762" max="10762" width="12.85546875" style="58" bestFit="1" customWidth="1"/>
    <col min="10763" max="11008" width="9" style="58"/>
    <col min="11009" max="11009" width="4.28515625" style="58" customWidth="1"/>
    <col min="11010" max="11010" width="48.5703125" style="58" customWidth="1"/>
    <col min="11011" max="11011" width="10.7109375" style="58" customWidth="1"/>
    <col min="11012" max="11016" width="15.85546875" style="58" customWidth="1"/>
    <col min="11017" max="11017" width="9" style="58"/>
    <col min="11018" max="11018" width="12.85546875" style="58" bestFit="1" customWidth="1"/>
    <col min="11019" max="11264" width="9" style="58"/>
    <col min="11265" max="11265" width="4.28515625" style="58" customWidth="1"/>
    <col min="11266" max="11266" width="48.5703125" style="58" customWidth="1"/>
    <col min="11267" max="11267" width="10.7109375" style="58" customWidth="1"/>
    <col min="11268" max="11272" width="15.85546875" style="58" customWidth="1"/>
    <col min="11273" max="11273" width="9" style="58"/>
    <col min="11274" max="11274" width="12.85546875" style="58" bestFit="1" customWidth="1"/>
    <col min="11275" max="11520" width="9" style="58"/>
    <col min="11521" max="11521" width="4.28515625" style="58" customWidth="1"/>
    <col min="11522" max="11522" width="48.5703125" style="58" customWidth="1"/>
    <col min="11523" max="11523" width="10.7109375" style="58" customWidth="1"/>
    <col min="11524" max="11528" width="15.85546875" style="58" customWidth="1"/>
    <col min="11529" max="11529" width="9" style="58"/>
    <col min="11530" max="11530" width="12.85546875" style="58" bestFit="1" customWidth="1"/>
    <col min="11531" max="11776" width="9" style="58"/>
    <col min="11777" max="11777" width="4.28515625" style="58" customWidth="1"/>
    <col min="11778" max="11778" width="48.5703125" style="58" customWidth="1"/>
    <col min="11779" max="11779" width="10.7109375" style="58" customWidth="1"/>
    <col min="11780" max="11784" width="15.85546875" style="58" customWidth="1"/>
    <col min="11785" max="11785" width="9" style="58"/>
    <col min="11786" max="11786" width="12.85546875" style="58" bestFit="1" customWidth="1"/>
    <col min="11787" max="12032" width="9" style="58"/>
    <col min="12033" max="12033" width="4.28515625" style="58" customWidth="1"/>
    <col min="12034" max="12034" width="48.5703125" style="58" customWidth="1"/>
    <col min="12035" max="12035" width="10.7109375" style="58" customWidth="1"/>
    <col min="12036" max="12040" width="15.85546875" style="58" customWidth="1"/>
    <col min="12041" max="12041" width="9" style="58"/>
    <col min="12042" max="12042" width="12.85546875" style="58" bestFit="1" customWidth="1"/>
    <col min="12043" max="12288" width="9" style="58"/>
    <col min="12289" max="12289" width="4.28515625" style="58" customWidth="1"/>
    <col min="12290" max="12290" width="48.5703125" style="58" customWidth="1"/>
    <col min="12291" max="12291" width="10.7109375" style="58" customWidth="1"/>
    <col min="12292" max="12296" width="15.85546875" style="58" customWidth="1"/>
    <col min="12297" max="12297" width="9" style="58"/>
    <col min="12298" max="12298" width="12.85546875" style="58" bestFit="1" customWidth="1"/>
    <col min="12299" max="12544" width="9" style="58"/>
    <col min="12545" max="12545" width="4.28515625" style="58" customWidth="1"/>
    <col min="12546" max="12546" width="48.5703125" style="58" customWidth="1"/>
    <col min="12547" max="12547" width="10.7109375" style="58" customWidth="1"/>
    <col min="12548" max="12552" width="15.85546875" style="58" customWidth="1"/>
    <col min="12553" max="12553" width="9" style="58"/>
    <col min="12554" max="12554" width="12.85546875" style="58" bestFit="1" customWidth="1"/>
    <col min="12555" max="12800" width="9" style="58"/>
    <col min="12801" max="12801" width="4.28515625" style="58" customWidth="1"/>
    <col min="12802" max="12802" width="48.5703125" style="58" customWidth="1"/>
    <col min="12803" max="12803" width="10.7109375" style="58" customWidth="1"/>
    <col min="12804" max="12808" width="15.85546875" style="58" customWidth="1"/>
    <col min="12809" max="12809" width="9" style="58"/>
    <col min="12810" max="12810" width="12.85546875" style="58" bestFit="1" customWidth="1"/>
    <col min="12811" max="13056" width="9" style="58"/>
    <col min="13057" max="13057" width="4.28515625" style="58" customWidth="1"/>
    <col min="13058" max="13058" width="48.5703125" style="58" customWidth="1"/>
    <col min="13059" max="13059" width="10.7109375" style="58" customWidth="1"/>
    <col min="13060" max="13064" width="15.85546875" style="58" customWidth="1"/>
    <col min="13065" max="13065" width="9" style="58"/>
    <col min="13066" max="13066" width="12.85546875" style="58" bestFit="1" customWidth="1"/>
    <col min="13067" max="13312" width="9" style="58"/>
    <col min="13313" max="13313" width="4.28515625" style="58" customWidth="1"/>
    <col min="13314" max="13314" width="48.5703125" style="58" customWidth="1"/>
    <col min="13315" max="13315" width="10.7109375" style="58" customWidth="1"/>
    <col min="13316" max="13320" width="15.85546875" style="58" customWidth="1"/>
    <col min="13321" max="13321" width="9" style="58"/>
    <col min="13322" max="13322" width="12.85546875" style="58" bestFit="1" customWidth="1"/>
    <col min="13323" max="13568" width="9" style="58"/>
    <col min="13569" max="13569" width="4.28515625" style="58" customWidth="1"/>
    <col min="13570" max="13570" width="48.5703125" style="58" customWidth="1"/>
    <col min="13571" max="13571" width="10.7109375" style="58" customWidth="1"/>
    <col min="13572" max="13576" width="15.85546875" style="58" customWidth="1"/>
    <col min="13577" max="13577" width="9" style="58"/>
    <col min="13578" max="13578" width="12.85546875" style="58" bestFit="1" customWidth="1"/>
    <col min="13579" max="13824" width="9" style="58"/>
    <col min="13825" max="13825" width="4.28515625" style="58" customWidth="1"/>
    <col min="13826" max="13826" width="48.5703125" style="58" customWidth="1"/>
    <col min="13827" max="13827" width="10.7109375" style="58" customWidth="1"/>
    <col min="13828" max="13832" width="15.85546875" style="58" customWidth="1"/>
    <col min="13833" max="13833" width="9" style="58"/>
    <col min="13834" max="13834" width="12.85546875" style="58" bestFit="1" customWidth="1"/>
    <col min="13835" max="14080" width="9" style="58"/>
    <col min="14081" max="14081" width="4.28515625" style="58" customWidth="1"/>
    <col min="14082" max="14082" width="48.5703125" style="58" customWidth="1"/>
    <col min="14083" max="14083" width="10.7109375" style="58" customWidth="1"/>
    <col min="14084" max="14088" width="15.85546875" style="58" customWidth="1"/>
    <col min="14089" max="14089" width="9" style="58"/>
    <col min="14090" max="14090" width="12.85546875" style="58" bestFit="1" customWidth="1"/>
    <col min="14091" max="14336" width="9" style="58"/>
    <col min="14337" max="14337" width="4.28515625" style="58" customWidth="1"/>
    <col min="14338" max="14338" width="48.5703125" style="58" customWidth="1"/>
    <col min="14339" max="14339" width="10.7109375" style="58" customWidth="1"/>
    <col min="14340" max="14344" width="15.85546875" style="58" customWidth="1"/>
    <col min="14345" max="14345" width="9" style="58"/>
    <col min="14346" max="14346" width="12.85546875" style="58" bestFit="1" customWidth="1"/>
    <col min="14347" max="14592" width="9" style="58"/>
    <col min="14593" max="14593" width="4.28515625" style="58" customWidth="1"/>
    <col min="14594" max="14594" width="48.5703125" style="58" customWidth="1"/>
    <col min="14595" max="14595" width="10.7109375" style="58" customWidth="1"/>
    <col min="14596" max="14600" width="15.85546875" style="58" customWidth="1"/>
    <col min="14601" max="14601" width="9" style="58"/>
    <col min="14602" max="14602" width="12.85546875" style="58" bestFit="1" customWidth="1"/>
    <col min="14603" max="14848" width="9" style="58"/>
    <col min="14849" max="14849" width="4.28515625" style="58" customWidth="1"/>
    <col min="14850" max="14850" width="48.5703125" style="58" customWidth="1"/>
    <col min="14851" max="14851" width="10.7109375" style="58" customWidth="1"/>
    <col min="14852" max="14856" width="15.85546875" style="58" customWidth="1"/>
    <col min="14857" max="14857" width="9" style="58"/>
    <col min="14858" max="14858" width="12.85546875" style="58" bestFit="1" customWidth="1"/>
    <col min="14859" max="15104" width="9" style="58"/>
    <col min="15105" max="15105" width="4.28515625" style="58" customWidth="1"/>
    <col min="15106" max="15106" width="48.5703125" style="58" customWidth="1"/>
    <col min="15107" max="15107" width="10.7109375" style="58" customWidth="1"/>
    <col min="15108" max="15112" width="15.85546875" style="58" customWidth="1"/>
    <col min="15113" max="15113" width="9" style="58"/>
    <col min="15114" max="15114" width="12.85546875" style="58" bestFit="1" customWidth="1"/>
    <col min="15115" max="15360" width="9" style="58"/>
    <col min="15361" max="15361" width="4.28515625" style="58" customWidth="1"/>
    <col min="15362" max="15362" width="48.5703125" style="58" customWidth="1"/>
    <col min="15363" max="15363" width="10.7109375" style="58" customWidth="1"/>
    <col min="15364" max="15368" width="15.85546875" style="58" customWidth="1"/>
    <col min="15369" max="15369" width="9" style="58"/>
    <col min="15370" max="15370" width="12.85546875" style="58" bestFit="1" customWidth="1"/>
    <col min="15371" max="15616" width="9" style="58"/>
    <col min="15617" max="15617" width="4.28515625" style="58" customWidth="1"/>
    <col min="15618" max="15618" width="48.5703125" style="58" customWidth="1"/>
    <col min="15619" max="15619" width="10.7109375" style="58" customWidth="1"/>
    <col min="15620" max="15624" width="15.85546875" style="58" customWidth="1"/>
    <col min="15625" max="15625" width="9" style="58"/>
    <col min="15626" max="15626" width="12.85546875" style="58" bestFit="1" customWidth="1"/>
    <col min="15627" max="15872" width="9" style="58"/>
    <col min="15873" max="15873" width="4.28515625" style="58" customWidth="1"/>
    <col min="15874" max="15874" width="48.5703125" style="58" customWidth="1"/>
    <col min="15875" max="15875" width="10.7109375" style="58" customWidth="1"/>
    <col min="15876" max="15880" width="15.85546875" style="58" customWidth="1"/>
    <col min="15881" max="15881" width="9" style="58"/>
    <col min="15882" max="15882" width="12.85546875" style="58" bestFit="1" customWidth="1"/>
    <col min="15883" max="16128" width="9" style="58"/>
    <col min="16129" max="16129" width="4.28515625" style="58" customWidth="1"/>
    <col min="16130" max="16130" width="48.5703125" style="58" customWidth="1"/>
    <col min="16131" max="16131" width="10.7109375" style="58" customWidth="1"/>
    <col min="16132" max="16136" width="15.85546875" style="58" customWidth="1"/>
    <col min="16137" max="16137" width="9" style="58"/>
    <col min="16138" max="16138" width="12.85546875" style="58" bestFit="1" customWidth="1"/>
    <col min="16139" max="16384" width="9" style="58"/>
  </cols>
  <sheetData>
    <row r="1" spans="2:11">
      <c r="B1" s="692" t="s">
        <v>229</v>
      </c>
      <c r="C1" s="692"/>
      <c r="D1" s="692"/>
      <c r="E1" s="692"/>
      <c r="F1" s="692"/>
      <c r="G1" s="692"/>
      <c r="H1" s="692"/>
    </row>
    <row r="2" spans="2:11" s="3" customFormat="1" ht="21">
      <c r="B2" s="59" t="s">
        <v>230</v>
      </c>
      <c r="C2" s="86"/>
      <c r="J2" s="61"/>
    </row>
    <row r="3" spans="2:11">
      <c r="B3" s="340" t="s">
        <v>95</v>
      </c>
      <c r="C3" s="341" t="s">
        <v>231</v>
      </c>
      <c r="D3" s="340" t="s">
        <v>3</v>
      </c>
      <c r="E3" s="342" t="s">
        <v>4</v>
      </c>
      <c r="F3" s="340" t="s">
        <v>5</v>
      </c>
      <c r="G3" s="342" t="s">
        <v>54</v>
      </c>
      <c r="H3" s="340" t="s">
        <v>6</v>
      </c>
    </row>
    <row r="4" spans="2:11">
      <c r="B4" s="33" t="s">
        <v>98</v>
      </c>
      <c r="C4" s="343">
        <v>92.868801711037321</v>
      </c>
      <c r="D4" s="69">
        <v>38830398.340000004</v>
      </c>
      <c r="E4" s="70">
        <v>184667461.78999999</v>
      </c>
      <c r="F4" s="69">
        <v>5434901.5800000001</v>
      </c>
      <c r="G4" s="70">
        <v>5978493.8399999999</v>
      </c>
      <c r="H4" s="69">
        <f>SUM(D4:G4)</f>
        <v>234911255.55000001</v>
      </c>
      <c r="K4" s="485"/>
    </row>
    <row r="5" spans="2:11">
      <c r="B5" s="33" t="s">
        <v>100</v>
      </c>
      <c r="C5" s="343">
        <v>4.8573197500984975</v>
      </c>
      <c r="D5" s="69">
        <v>2030947.5</v>
      </c>
      <c r="E5" s="70">
        <v>9658667.8499999996</v>
      </c>
      <c r="F5" s="69">
        <v>284261.82</v>
      </c>
      <c r="G5" s="70">
        <v>312693.34000000003</v>
      </c>
      <c r="H5" s="69">
        <f>SUM(D5:G5)</f>
        <v>12286570.51</v>
      </c>
      <c r="K5" s="485"/>
    </row>
    <row r="6" spans="2:11">
      <c r="B6" s="33" t="s">
        <v>101</v>
      </c>
      <c r="C6" s="343">
        <v>1.1313108572071819</v>
      </c>
      <c r="D6" s="69">
        <v>473024.85</v>
      </c>
      <c r="E6" s="70">
        <v>2249585.44</v>
      </c>
      <c r="F6" s="69">
        <v>66206.98</v>
      </c>
      <c r="G6" s="70">
        <v>72828.92</v>
      </c>
      <c r="H6" s="69">
        <f>SUM(D6:G6)</f>
        <v>2861646.19</v>
      </c>
      <c r="K6" s="485"/>
    </row>
    <row r="7" spans="2:11">
      <c r="B7" s="33" t="s">
        <v>102</v>
      </c>
      <c r="C7" s="343">
        <v>1.1425676816570045</v>
      </c>
      <c r="D7" s="69">
        <v>477731.57</v>
      </c>
      <c r="E7" s="70">
        <v>2271969.38</v>
      </c>
      <c r="F7" s="69">
        <v>66865.759999999995</v>
      </c>
      <c r="G7" s="70">
        <v>73553.59</v>
      </c>
      <c r="H7" s="69">
        <f>SUM(D7:G7)</f>
        <v>2890120.2999999993</v>
      </c>
      <c r="K7" s="485"/>
    </row>
    <row r="8" spans="2:11">
      <c r="B8" s="33"/>
      <c r="C8" s="343"/>
      <c r="D8" s="69"/>
      <c r="E8" s="70"/>
      <c r="F8" s="69"/>
      <c r="G8" s="70"/>
      <c r="H8" s="69"/>
      <c r="K8" s="485"/>
    </row>
    <row r="9" spans="2:11" ht="24" thickBot="1">
      <c r="B9" s="344" t="s">
        <v>6</v>
      </c>
      <c r="C9" s="345">
        <f>SUM(C4:C8)</f>
        <v>100</v>
      </c>
      <c r="D9" s="71">
        <f>SUM(D4:D8)</f>
        <v>41812102.260000005</v>
      </c>
      <c r="E9" s="72">
        <f>SUM(E4:E7)</f>
        <v>198847684.45999998</v>
      </c>
      <c r="F9" s="73">
        <f>SUM(F4:F7)</f>
        <v>5852236.1400000006</v>
      </c>
      <c r="G9" s="72">
        <f>SUM(G4:G7)</f>
        <v>6437569.6899999995</v>
      </c>
      <c r="H9" s="73">
        <f>SUM(H4:H7)</f>
        <v>252949592.55000001</v>
      </c>
    </row>
    <row r="10" spans="2:11" ht="24" thickTop="1">
      <c r="D10" s="485"/>
    </row>
    <row r="11" spans="2:11">
      <c r="B11" s="59" t="s">
        <v>232</v>
      </c>
    </row>
    <row r="12" spans="2:11">
      <c r="B12" s="340" t="s">
        <v>95</v>
      </c>
      <c r="C12" s="346" t="s">
        <v>231</v>
      </c>
      <c r="D12" s="340" t="s">
        <v>3</v>
      </c>
      <c r="E12" s="342" t="s">
        <v>4</v>
      </c>
      <c r="F12" s="340" t="s">
        <v>5</v>
      </c>
      <c r="G12" s="342" t="s">
        <v>54</v>
      </c>
      <c r="H12" s="340" t="s">
        <v>6</v>
      </c>
    </row>
    <row r="13" spans="2:11">
      <c r="B13" s="33" t="s">
        <v>105</v>
      </c>
      <c r="C13" s="347">
        <v>53.96301188903567</v>
      </c>
      <c r="D13" s="74">
        <f t="shared" ref="D13:D22" si="0">+$D$24*C13/$C$24</f>
        <v>682706.87818395789</v>
      </c>
      <c r="E13" s="70">
        <f t="shared" ref="E13:E22" si="1">+$E$24*C13/$C$24</f>
        <v>3246779.6298431591</v>
      </c>
      <c r="F13" s="69">
        <f t="shared" ref="F13:F22" si="2">+$F$24*C13/$C$24</f>
        <v>95555.15402411035</v>
      </c>
      <c r="G13" s="70">
        <f t="shared" ref="G13:G22" si="3">+$G$24*C13/$C$24</f>
        <v>3498296.4434592789</v>
      </c>
      <c r="H13" s="69">
        <f t="shared" ref="H13:H22" si="4">SUM(D13:G13)</f>
        <v>7523338.1055105058</v>
      </c>
      <c r="K13" s="485"/>
    </row>
    <row r="14" spans="2:11">
      <c r="B14" s="33" t="s">
        <v>106</v>
      </c>
      <c r="C14" s="347">
        <v>12.021136063408191</v>
      </c>
      <c r="D14" s="74">
        <f t="shared" si="0"/>
        <v>152084.02916705058</v>
      </c>
      <c r="E14" s="70">
        <f t="shared" si="1"/>
        <v>723272.81839835376</v>
      </c>
      <c r="F14" s="69">
        <f t="shared" si="2"/>
        <v>21286.460259960935</v>
      </c>
      <c r="G14" s="70">
        <f t="shared" si="3"/>
        <v>779302.26769839507</v>
      </c>
      <c r="H14" s="69">
        <f t="shared" si="4"/>
        <v>1675945.5755237604</v>
      </c>
      <c r="K14" s="485"/>
    </row>
    <row r="15" spans="2:11">
      <c r="B15" s="33" t="s">
        <v>362</v>
      </c>
      <c r="C15" s="347">
        <v>2.1136063408190227</v>
      </c>
      <c r="D15" s="74">
        <f t="shared" si="0"/>
        <v>26740.049084316583</v>
      </c>
      <c r="E15" s="70">
        <f t="shared" si="1"/>
        <v>127168.84719091935</v>
      </c>
      <c r="F15" s="69">
        <f t="shared" si="2"/>
        <v>3742.6743314217028</v>
      </c>
      <c r="G15" s="70">
        <f t="shared" si="3"/>
        <v>137020.17893598153</v>
      </c>
      <c r="H15" s="69">
        <f t="shared" si="4"/>
        <v>294671.74954263913</v>
      </c>
      <c r="K15" s="485"/>
    </row>
    <row r="16" spans="2:11">
      <c r="B16" s="33" t="s">
        <v>363</v>
      </c>
      <c r="C16" s="347">
        <v>0.39630118890356669</v>
      </c>
      <c r="D16" s="74">
        <f t="shared" si="0"/>
        <v>5013.7592033093597</v>
      </c>
      <c r="E16" s="70">
        <f t="shared" si="1"/>
        <v>23844.158848297375</v>
      </c>
      <c r="F16" s="69">
        <f t="shared" si="2"/>
        <v>701.75143714156934</v>
      </c>
      <c r="G16" s="70">
        <f t="shared" si="3"/>
        <v>25691.283550496533</v>
      </c>
      <c r="H16" s="69">
        <f t="shared" si="4"/>
        <v>55250.953039244836</v>
      </c>
      <c r="K16" s="485"/>
    </row>
    <row r="17" spans="2:11">
      <c r="B17" s="33" t="s">
        <v>364</v>
      </c>
      <c r="C17" s="347">
        <v>0.13210039630118892</v>
      </c>
      <c r="D17" s="74">
        <f t="shared" si="0"/>
        <v>1671.2530677697864</v>
      </c>
      <c r="E17" s="70">
        <f t="shared" si="1"/>
        <v>7948.0529494324592</v>
      </c>
      <c r="F17" s="69">
        <f t="shared" si="2"/>
        <v>233.91714571385643</v>
      </c>
      <c r="G17" s="70">
        <f t="shared" si="3"/>
        <v>8563.7611834988456</v>
      </c>
      <c r="H17" s="69">
        <f t="shared" si="4"/>
        <v>18416.984346414945</v>
      </c>
      <c r="K17" s="485"/>
    </row>
    <row r="18" spans="2:11">
      <c r="B18" s="33" t="s">
        <v>365</v>
      </c>
      <c r="C18" s="347">
        <v>7.7939233817701457</v>
      </c>
      <c r="D18" s="74">
        <f t="shared" si="0"/>
        <v>98603.930998417418</v>
      </c>
      <c r="E18" s="70">
        <f t="shared" si="1"/>
        <v>468935.1240165151</v>
      </c>
      <c r="F18" s="69">
        <f t="shared" si="2"/>
        <v>13801.11159711753</v>
      </c>
      <c r="G18" s="70">
        <f t="shared" si="3"/>
        <v>505261.90982643195</v>
      </c>
      <c r="H18" s="69">
        <f t="shared" si="4"/>
        <v>1086602.0764384819</v>
      </c>
      <c r="K18" s="485"/>
    </row>
    <row r="19" spans="2:11">
      <c r="B19" s="33" t="s">
        <v>366</v>
      </c>
      <c r="C19" s="347">
        <v>5.1519154557463676</v>
      </c>
      <c r="D19" s="74">
        <f t="shared" si="0"/>
        <v>65178.869643021673</v>
      </c>
      <c r="E19" s="70">
        <f t="shared" si="1"/>
        <v>309974.06502786587</v>
      </c>
      <c r="F19" s="69">
        <f t="shared" si="2"/>
        <v>9122.7686828404021</v>
      </c>
      <c r="G19" s="70">
        <f t="shared" si="3"/>
        <v>333986.68615645496</v>
      </c>
      <c r="H19" s="69">
        <f t="shared" si="4"/>
        <v>718262.3895101829</v>
      </c>
      <c r="K19" s="485"/>
    </row>
    <row r="20" spans="2:11">
      <c r="B20" s="33" t="s">
        <v>367</v>
      </c>
      <c r="C20" s="347">
        <v>8.7186261558784679</v>
      </c>
      <c r="D20" s="74">
        <f t="shared" si="0"/>
        <v>110302.70247280592</v>
      </c>
      <c r="E20" s="70">
        <f t="shared" si="1"/>
        <v>524571.49466254225</v>
      </c>
      <c r="F20" s="69">
        <f t="shared" si="2"/>
        <v>15438.531617114526</v>
      </c>
      <c r="G20" s="70">
        <f t="shared" si="3"/>
        <v>565208.23811092379</v>
      </c>
      <c r="H20" s="69">
        <f t="shared" si="4"/>
        <v>1215520.9668633863</v>
      </c>
      <c r="K20" s="485"/>
    </row>
    <row r="21" spans="2:11">
      <c r="B21" s="33" t="s">
        <v>368</v>
      </c>
      <c r="C21" s="347">
        <v>9.0488771466314404</v>
      </c>
      <c r="D21" s="74">
        <f t="shared" si="0"/>
        <v>114480.83514223038</v>
      </c>
      <c r="E21" s="70">
        <f t="shared" si="1"/>
        <v>544441.62703612342</v>
      </c>
      <c r="F21" s="69">
        <f t="shared" si="2"/>
        <v>16023.324481399166</v>
      </c>
      <c r="G21" s="70">
        <f t="shared" si="3"/>
        <v>586617.64106967091</v>
      </c>
      <c r="H21" s="69">
        <f t="shared" si="4"/>
        <v>1261563.4277294239</v>
      </c>
      <c r="K21" s="485"/>
    </row>
    <row r="22" spans="2:11">
      <c r="B22" s="33" t="s">
        <v>369</v>
      </c>
      <c r="C22" s="343">
        <v>0.66050198150594452</v>
      </c>
      <c r="D22" s="74">
        <f t="shared" si="0"/>
        <v>8356.2653388489325</v>
      </c>
      <c r="E22" s="70">
        <f t="shared" si="1"/>
        <v>39740.264747162291</v>
      </c>
      <c r="F22" s="69">
        <f t="shared" si="2"/>
        <v>1169.5857285692823</v>
      </c>
      <c r="G22" s="70">
        <f t="shared" si="3"/>
        <v>42818.805917494232</v>
      </c>
      <c r="H22" s="69">
        <f t="shared" si="4"/>
        <v>92084.921732074741</v>
      </c>
      <c r="K22" s="485"/>
    </row>
    <row r="23" spans="2:11">
      <c r="B23" s="33"/>
      <c r="C23" s="343"/>
      <c r="D23" s="33"/>
      <c r="E23" s="29"/>
      <c r="F23" s="33"/>
      <c r="G23" s="29"/>
      <c r="H23" s="33"/>
      <c r="K23" s="485"/>
    </row>
    <row r="24" spans="2:11" ht="24" thickBot="1">
      <c r="B24" s="344" t="s">
        <v>6</v>
      </c>
      <c r="C24" s="345">
        <f>SUM(C13:C22)</f>
        <v>99.999999999999986</v>
      </c>
      <c r="D24" s="348">
        <v>1265138.5723017282</v>
      </c>
      <c r="E24" s="348">
        <v>6016676.08272037</v>
      </c>
      <c r="F24" s="348">
        <v>177075.2793053893</v>
      </c>
      <c r="G24" s="348">
        <v>6482767.2159086252</v>
      </c>
      <c r="H24" s="349">
        <f>SUM(H13:H22)</f>
        <v>13941657.150236117</v>
      </c>
    </row>
    <row r="25" spans="2:11" ht="24" thickTop="1"/>
    <row r="26" spans="2:11">
      <c r="B26" s="59" t="s">
        <v>233</v>
      </c>
    </row>
    <row r="27" spans="2:11">
      <c r="B27" s="340" t="s">
        <v>95</v>
      </c>
      <c r="C27" s="341" t="s">
        <v>231</v>
      </c>
      <c r="D27" s="340" t="s">
        <v>3</v>
      </c>
      <c r="E27" s="342" t="s">
        <v>4</v>
      </c>
      <c r="F27" s="340" t="s">
        <v>5</v>
      </c>
      <c r="G27" s="342" t="s">
        <v>54</v>
      </c>
      <c r="H27" s="340" t="s">
        <v>6</v>
      </c>
    </row>
    <row r="28" spans="2:11">
      <c r="B28" s="33" t="s">
        <v>108</v>
      </c>
      <c r="C28" s="343">
        <v>11.341890315052508</v>
      </c>
      <c r="D28" s="69">
        <f>+$D$38*C28/$C$38</f>
        <v>1465666.0361477432</v>
      </c>
      <c r="E28" s="70">
        <f>+$E$38*C28/$C$38</f>
        <v>6970333.5097133927</v>
      </c>
      <c r="F28" s="69">
        <f>+$F$38*C28/$C$38</f>
        <v>205142.13098973263</v>
      </c>
      <c r="G28" s="70">
        <f>+$G$38*C28/$C$38</f>
        <v>479351.50844612805</v>
      </c>
      <c r="H28" s="69">
        <f>SUM(D28:G28)</f>
        <v>9120493.1852969956</v>
      </c>
      <c r="K28" s="485"/>
    </row>
    <row r="29" spans="2:11">
      <c r="B29" s="33" t="s">
        <v>110</v>
      </c>
      <c r="C29" s="343">
        <v>0.81680280046674447</v>
      </c>
      <c r="D29" s="69">
        <f>+$D$38*C29/$C$38</f>
        <v>105552.08079253296</v>
      </c>
      <c r="E29" s="70">
        <f>+$E$38*C29/$C$38</f>
        <v>501978.75069952419</v>
      </c>
      <c r="F29" s="69">
        <f>+$F$38*C29/$C$38</f>
        <v>14773.610256462227</v>
      </c>
      <c r="G29" s="70">
        <f>+$G$38*C29/$C$38</f>
        <v>34521.19916793103</v>
      </c>
      <c r="H29" s="69">
        <f>SUM(D29:G29)</f>
        <v>656825.64091645041</v>
      </c>
      <c r="K29" s="485"/>
    </row>
    <row r="30" spans="2:11">
      <c r="B30" s="33" t="s">
        <v>111</v>
      </c>
      <c r="C30" s="343">
        <v>1.0268378063010501</v>
      </c>
      <c r="D30" s="69">
        <f>+$D$38*C30/$C$38</f>
        <v>132694.04442489854</v>
      </c>
      <c r="E30" s="70">
        <f>+$E$38*C30/$C$38</f>
        <v>631059.00087940181</v>
      </c>
      <c r="F30" s="69">
        <f>+$F$38*C30/$C$38</f>
        <v>18572.538608123941</v>
      </c>
      <c r="G30" s="70">
        <f>+$G$38*C30/$C$38</f>
        <v>43398.078953970435</v>
      </c>
      <c r="H30" s="69">
        <f>SUM(D30:G30)</f>
        <v>825723.66286639473</v>
      </c>
      <c r="K30" s="485"/>
    </row>
    <row r="31" spans="2:11">
      <c r="B31" s="33" t="s">
        <v>112</v>
      </c>
      <c r="C31" s="343">
        <v>0.23337222870478413</v>
      </c>
      <c r="D31" s="69">
        <f>+$D$38*C31/$C$38</f>
        <v>30157.737369295126</v>
      </c>
      <c r="E31" s="70">
        <f>+$E$38*C31/$C$38</f>
        <v>143422.50019986407</v>
      </c>
      <c r="F31" s="69">
        <f>+$F$38*C31/$C$38</f>
        <v>4221.0315018463507</v>
      </c>
      <c r="G31" s="70">
        <f>+$G$38*C31/$C$38</f>
        <v>9863.1997622660092</v>
      </c>
      <c r="H31" s="69">
        <f>SUM(D31:G31)</f>
        <v>187664.46883327156</v>
      </c>
      <c r="K31" s="485"/>
    </row>
    <row r="32" spans="2:11">
      <c r="B32" s="33" t="s">
        <v>373</v>
      </c>
      <c r="C32" s="343">
        <v>0.23337222870478413</v>
      </c>
      <c r="D32" s="69">
        <f t="shared" ref="D32:D35" si="5">+$D$38*C32/$C$38</f>
        <v>30157.737369295126</v>
      </c>
      <c r="E32" s="70">
        <f t="shared" ref="E32:E36" si="6">+$E$38*C32/$C$38</f>
        <v>143422.50019986407</v>
      </c>
      <c r="F32" s="69">
        <f t="shared" ref="F32:F36" si="7">+$F$38*C32/$C$38</f>
        <v>4221.0315018463507</v>
      </c>
      <c r="G32" s="70">
        <f t="shared" ref="G32:G36" si="8">+$G$38*C32/$C$38</f>
        <v>9863.1997622660092</v>
      </c>
      <c r="H32" s="69">
        <f t="shared" ref="H32:H36" si="9">SUM(D32:G32)</f>
        <v>187664.46883327156</v>
      </c>
      <c r="K32" s="485"/>
    </row>
    <row r="33" spans="2:11">
      <c r="B33" s="33" t="s">
        <v>374</v>
      </c>
      <c r="C33" s="343">
        <v>1.0968494749124855</v>
      </c>
      <c r="D33" s="69">
        <f t="shared" si="5"/>
        <v>141741.36563568711</v>
      </c>
      <c r="E33" s="70">
        <f t="shared" si="6"/>
        <v>674085.75093936117</v>
      </c>
      <c r="F33" s="69">
        <f t="shared" si="7"/>
        <v>19838.84805867785</v>
      </c>
      <c r="G33" s="70">
        <f t="shared" si="8"/>
        <v>46357.038882650246</v>
      </c>
      <c r="H33" s="69">
        <f t="shared" si="9"/>
        <v>882023.00351637637</v>
      </c>
      <c r="K33" s="485"/>
    </row>
    <row r="34" spans="2:11">
      <c r="B34" s="33" t="s">
        <v>375</v>
      </c>
      <c r="C34" s="343">
        <v>76.686114352392067</v>
      </c>
      <c r="D34" s="69">
        <f t="shared" si="5"/>
        <v>9909832.4995503798</v>
      </c>
      <c r="E34" s="70">
        <f t="shared" si="6"/>
        <v>47128633.565675333</v>
      </c>
      <c r="F34" s="69">
        <f t="shared" si="7"/>
        <v>1387030.9515067108</v>
      </c>
      <c r="G34" s="70">
        <f t="shared" si="8"/>
        <v>3241047.4418806108</v>
      </c>
      <c r="H34" s="69">
        <f t="shared" si="9"/>
        <v>61666544.458613038</v>
      </c>
      <c r="K34" s="485"/>
    </row>
    <row r="35" spans="2:11">
      <c r="B35" s="33" t="s">
        <v>376</v>
      </c>
      <c r="C35" s="343">
        <v>8.1913652275379238</v>
      </c>
      <c r="D35" s="69">
        <f t="shared" si="5"/>
        <v>1058536.5816622591</v>
      </c>
      <c r="E35" s="70">
        <f t="shared" si="6"/>
        <v>5034129.7570152292</v>
      </c>
      <c r="F35" s="69">
        <f t="shared" si="7"/>
        <v>148158.20571480691</v>
      </c>
      <c r="G35" s="70">
        <f t="shared" si="8"/>
        <v>346198.31165553699</v>
      </c>
      <c r="H35" s="69">
        <f t="shared" si="9"/>
        <v>6587022.8560478324</v>
      </c>
      <c r="K35" s="485"/>
    </row>
    <row r="36" spans="2:11">
      <c r="B36" s="33" t="s">
        <v>377</v>
      </c>
      <c r="C36" s="343">
        <v>0.3733955659276546</v>
      </c>
      <c r="D36" s="69">
        <f>+$D$38*C36/$C$38</f>
        <v>48252.379790872204</v>
      </c>
      <c r="E36" s="70">
        <f t="shared" si="6"/>
        <v>229476.0003197825</v>
      </c>
      <c r="F36" s="69">
        <f t="shared" si="7"/>
        <v>6753.6504029541602</v>
      </c>
      <c r="G36" s="70">
        <f t="shared" si="8"/>
        <v>15781.119619625615</v>
      </c>
      <c r="H36" s="69">
        <f t="shared" si="9"/>
        <v>300263.15013323445</v>
      </c>
      <c r="K36" s="485"/>
    </row>
    <row r="37" spans="2:11">
      <c r="B37" s="33"/>
      <c r="C37" s="343"/>
      <c r="D37" s="69"/>
      <c r="E37" s="70"/>
      <c r="F37" s="69"/>
      <c r="G37" s="70"/>
      <c r="H37" s="69"/>
      <c r="K37" s="485"/>
    </row>
    <row r="38" spans="2:11" s="491" customFormat="1" ht="24" thickBot="1">
      <c r="B38" s="487" t="s">
        <v>6</v>
      </c>
      <c r="C38" s="488">
        <f>SUM(C28:C36)</f>
        <v>100</v>
      </c>
      <c r="D38" s="489">
        <v>12922590.462742962</v>
      </c>
      <c r="E38" s="489">
        <v>61456541.335641749</v>
      </c>
      <c r="F38" s="489">
        <v>1808711.9985411612</v>
      </c>
      <c r="G38" s="489">
        <v>4226381.0981309852</v>
      </c>
      <c r="H38" s="490">
        <f>SUM(H28:H37)</f>
        <v>80414224.895056874</v>
      </c>
      <c r="J38" s="492"/>
    </row>
    <row r="39" spans="2:11" ht="24" hidden="1" thickTop="1">
      <c r="B39" s="29"/>
      <c r="C39" s="343"/>
      <c r="D39" s="339"/>
      <c r="E39" s="339"/>
      <c r="F39" s="339"/>
      <c r="G39" s="339"/>
      <c r="H39" s="70"/>
    </row>
    <row r="40" spans="2:11" ht="24" thickTop="1">
      <c r="B40" s="59" t="s">
        <v>234</v>
      </c>
    </row>
    <row r="41" spans="2:11">
      <c r="B41" s="350" t="s">
        <v>95</v>
      </c>
      <c r="C41" s="351" t="s">
        <v>231</v>
      </c>
      <c r="D41" s="350" t="s">
        <v>3</v>
      </c>
      <c r="E41" s="352" t="s">
        <v>4</v>
      </c>
      <c r="F41" s="350" t="s">
        <v>5</v>
      </c>
      <c r="G41" s="352" t="s">
        <v>54</v>
      </c>
      <c r="H41" s="350" t="s">
        <v>6</v>
      </c>
    </row>
    <row r="42" spans="2:11">
      <c r="B42" s="33" t="s">
        <v>114</v>
      </c>
      <c r="C42" s="343">
        <v>49.12403644008409</v>
      </c>
      <c r="D42" s="69">
        <f>+$D$55*C42/$C$55</f>
        <v>40392433.800869063</v>
      </c>
      <c r="E42" s="353">
        <f>+$E$55*C42/$C$55</f>
        <v>192096103.69431841</v>
      </c>
      <c r="F42" s="69">
        <f>+$F$55*C42/$C$55</f>
        <v>5653532.0744354855</v>
      </c>
      <c r="G42" s="70">
        <f>+$G$55*C42/$C$55</f>
        <v>581916.18323346833</v>
      </c>
      <c r="H42" s="338">
        <f>SUM(D42:G42)</f>
        <v>238723985.7528564</v>
      </c>
      <c r="K42" s="485"/>
    </row>
    <row r="43" spans="2:11">
      <c r="B43" s="33" t="s">
        <v>117</v>
      </c>
      <c r="C43" s="343">
        <v>3.387059098341509</v>
      </c>
      <c r="D43" s="69">
        <f>+$D$55*C43/$C$55</f>
        <v>2785022.777520692</v>
      </c>
      <c r="E43" s="353">
        <f>+$E$55*C43/$C$55</f>
        <v>13244857.363612065</v>
      </c>
      <c r="F43" s="69">
        <f>+$F$55*C43/$C$55</f>
        <v>389806.06314462452</v>
      </c>
      <c r="G43" s="70">
        <f>+$G$55*C43/$C$55</f>
        <v>40122.608924799293</v>
      </c>
      <c r="H43" s="338">
        <f>SUM(D43:G43)</f>
        <v>16459808.81320218</v>
      </c>
      <c r="K43" s="485"/>
    </row>
    <row r="44" spans="2:11">
      <c r="B44" s="33" t="s">
        <v>119</v>
      </c>
      <c r="C44" s="343">
        <v>29.922915206727399</v>
      </c>
      <c r="D44" s="69">
        <f>+$D$55*C44/$C$55</f>
        <v>24604235.710372452</v>
      </c>
      <c r="E44" s="353">
        <f>+$E$55*C44/$C$55</f>
        <v>117011464.01922105</v>
      </c>
      <c r="F44" s="69">
        <f>+$F$55*C44/$C$55</f>
        <v>3443734.9440569934</v>
      </c>
      <c r="G44" s="70">
        <f>+$G$55*C44/$C$55</f>
        <v>354462.49677701993</v>
      </c>
      <c r="H44" s="338">
        <f>SUM(D44:G44)</f>
        <v>145413897.17042753</v>
      </c>
      <c r="K44" s="485"/>
    </row>
    <row r="45" spans="2:11">
      <c r="B45" s="33" t="s">
        <v>120</v>
      </c>
      <c r="C45" s="343">
        <v>0.63069376313945336</v>
      </c>
      <c r="D45" s="69">
        <f t="shared" ref="D45:D52" si="10">+$D$55*C45/$C$55</f>
        <v>518590.44822799077</v>
      </c>
      <c r="E45" s="353">
        <f t="shared" ref="E45:E53" si="11">+$E$55*C45/$C$55</f>
        <v>2466283.7849484533</v>
      </c>
      <c r="F45" s="69">
        <f t="shared" ref="F45:F53" si="12">+$F$55*C45/$C$55</f>
        <v>72584.577275205942</v>
      </c>
      <c r="G45" s="70">
        <f t="shared" ref="G45:G53" si="13">+$G$55*C45/$C$55</f>
        <v>7471.1064894453857</v>
      </c>
      <c r="H45" s="338">
        <f t="shared" ref="H45:H53" si="14">SUM(D45:G45)</f>
        <v>3064929.9169410956</v>
      </c>
      <c r="K45" s="485"/>
    </row>
    <row r="46" spans="2:11">
      <c r="B46" s="33" t="s">
        <v>121</v>
      </c>
      <c r="C46" s="343">
        <v>0.6073347348750292</v>
      </c>
      <c r="D46" s="69">
        <f t="shared" si="10"/>
        <v>499383.39458991715</v>
      </c>
      <c r="E46" s="353">
        <f t="shared" si="11"/>
        <v>2374939.9410614739</v>
      </c>
      <c r="F46" s="69">
        <f t="shared" si="12"/>
        <v>69896.259598346471</v>
      </c>
      <c r="G46" s="70">
        <f t="shared" si="13"/>
        <v>7194.3988416881502</v>
      </c>
      <c r="H46" s="338">
        <f t="shared" si="14"/>
        <v>2951413.9940914256</v>
      </c>
      <c r="K46" s="485"/>
    </row>
    <row r="47" spans="2:11">
      <c r="B47" s="33" t="s">
        <v>122</v>
      </c>
      <c r="C47" s="343">
        <v>1.3314646110721795</v>
      </c>
      <c r="D47" s="69">
        <f t="shared" si="10"/>
        <v>1094802.0573702031</v>
      </c>
      <c r="E47" s="353">
        <f t="shared" si="11"/>
        <v>5206599.1015578471</v>
      </c>
      <c r="F47" s="69">
        <f t="shared" si="12"/>
        <v>153234.10758099036</v>
      </c>
      <c r="G47" s="70">
        <f t="shared" si="13"/>
        <v>15772.335922162483</v>
      </c>
      <c r="H47" s="338">
        <f t="shared" si="14"/>
        <v>6470407.6024312023</v>
      </c>
      <c r="K47" s="485"/>
    </row>
    <row r="48" spans="2:11">
      <c r="B48" s="33" t="s">
        <v>123</v>
      </c>
      <c r="C48" s="343">
        <v>0.16351319785096941</v>
      </c>
      <c r="D48" s="69">
        <f t="shared" si="10"/>
        <v>134449.37546651615</v>
      </c>
      <c r="E48" s="353">
        <f t="shared" si="11"/>
        <v>639406.90720885841</v>
      </c>
      <c r="F48" s="69">
        <f t="shared" si="12"/>
        <v>18818.223738016357</v>
      </c>
      <c r="G48" s="70">
        <f t="shared" si="13"/>
        <v>1936.9535343006555</v>
      </c>
      <c r="H48" s="338">
        <f t="shared" si="14"/>
        <v>794611.45994769153</v>
      </c>
      <c r="K48" s="485"/>
    </row>
    <row r="49" spans="2:11">
      <c r="B49" s="33" t="s">
        <v>124</v>
      </c>
      <c r="C49" s="343">
        <v>5.7930390095772015</v>
      </c>
      <c r="D49" s="69">
        <f t="shared" si="10"/>
        <v>4763349.3022422865</v>
      </c>
      <c r="E49" s="353">
        <f t="shared" si="11"/>
        <v>22653273.283970982</v>
      </c>
      <c r="F49" s="69">
        <f t="shared" si="12"/>
        <v>666702.78386115085</v>
      </c>
      <c r="G49" s="70">
        <f t="shared" si="13"/>
        <v>68623.496643794657</v>
      </c>
      <c r="H49" s="338">
        <f t="shared" si="14"/>
        <v>28151948.86671821</v>
      </c>
      <c r="K49" s="485"/>
    </row>
    <row r="50" spans="2:11">
      <c r="B50" s="33" t="s">
        <v>125</v>
      </c>
      <c r="C50" s="343">
        <v>5.9098341508993224</v>
      </c>
      <c r="D50" s="69">
        <f t="shared" si="10"/>
        <v>4859384.5704326546</v>
      </c>
      <c r="E50" s="353">
        <f t="shared" si="11"/>
        <v>23109992.503405876</v>
      </c>
      <c r="F50" s="69">
        <f t="shared" si="12"/>
        <v>680144.37224544818</v>
      </c>
      <c r="G50" s="70">
        <f t="shared" si="13"/>
        <v>70007.034882580832</v>
      </c>
      <c r="H50" s="338">
        <f t="shared" si="14"/>
        <v>28719528.480966561</v>
      </c>
      <c r="K50" s="485"/>
    </row>
    <row r="51" spans="2:11">
      <c r="B51" s="33" t="s">
        <v>126</v>
      </c>
      <c r="C51" s="343">
        <v>0.67741181966830177</v>
      </c>
      <c r="D51" s="69">
        <f t="shared" si="10"/>
        <v>557004.55550413835</v>
      </c>
      <c r="E51" s="353">
        <f t="shared" si="11"/>
        <v>2648971.472722413</v>
      </c>
      <c r="F51" s="69">
        <f t="shared" si="12"/>
        <v>77961.212628924899</v>
      </c>
      <c r="G51" s="70">
        <f t="shared" si="13"/>
        <v>8024.5217849598594</v>
      </c>
      <c r="H51" s="338">
        <f t="shared" si="14"/>
        <v>3291961.7626404362</v>
      </c>
      <c r="K51" s="485"/>
    </row>
    <row r="52" spans="2:11">
      <c r="B52" s="33" t="s">
        <v>127</v>
      </c>
      <c r="C52" s="343">
        <v>1.5650548937164215</v>
      </c>
      <c r="D52" s="69">
        <f t="shared" si="10"/>
        <v>1286872.5937509402</v>
      </c>
      <c r="E52" s="353">
        <f t="shared" si="11"/>
        <v>6120037.5404276438</v>
      </c>
      <c r="F52" s="69">
        <f t="shared" si="12"/>
        <v>180117.28434958513</v>
      </c>
      <c r="G52" s="70">
        <f t="shared" si="13"/>
        <v>18539.412399734847</v>
      </c>
      <c r="H52" s="338">
        <f t="shared" si="14"/>
        <v>7605566.8309279047</v>
      </c>
      <c r="K52" s="485"/>
    </row>
    <row r="53" spans="2:11">
      <c r="B53" s="33" t="s">
        <v>128</v>
      </c>
      <c r="C53" s="343">
        <v>0.8876430740481196</v>
      </c>
      <c r="D53" s="69">
        <f>+$D$55*C53/$C$55</f>
        <v>729868.03824680194</v>
      </c>
      <c r="E53" s="353">
        <f t="shared" si="11"/>
        <v>3471066.0677052308</v>
      </c>
      <c r="F53" s="69">
        <f t="shared" si="12"/>
        <v>102156.07172066021</v>
      </c>
      <c r="G53" s="70">
        <f t="shared" si="13"/>
        <v>10514.890614774988</v>
      </c>
      <c r="H53" s="338">
        <f t="shared" si="14"/>
        <v>4313605.0682874685</v>
      </c>
      <c r="K53" s="485"/>
    </row>
    <row r="54" spans="2:11">
      <c r="B54" s="33"/>
      <c r="C54" s="343"/>
      <c r="D54" s="33"/>
      <c r="E54" s="29"/>
      <c r="F54" s="33"/>
      <c r="G54" s="29"/>
      <c r="H54" s="33"/>
      <c r="K54" s="485"/>
    </row>
    <row r="55" spans="2:11" ht="24" thickBot="1">
      <c r="B55" s="344" t="s">
        <v>6</v>
      </c>
      <c r="C55" s="345">
        <f>SUM(C42:C54)</f>
        <v>100</v>
      </c>
      <c r="D55" s="348">
        <v>82225396.62459366</v>
      </c>
      <c r="E55" s="348">
        <v>391042995.68016034</v>
      </c>
      <c r="F55" s="348">
        <v>11508687.974635432</v>
      </c>
      <c r="G55" s="348">
        <v>1184585.4400487295</v>
      </c>
      <c r="H55" s="354">
        <f>SUM(H42:H54)</f>
        <v>485961665.71943814</v>
      </c>
    </row>
    <row r="56" spans="2:11" ht="24" thickTop="1">
      <c r="D56" s="355"/>
      <c r="E56" s="355"/>
      <c r="F56" s="355"/>
      <c r="G56" s="355"/>
      <c r="H56" s="356"/>
    </row>
    <row r="57" spans="2:11" s="75" customFormat="1">
      <c r="B57" s="59" t="s">
        <v>235</v>
      </c>
      <c r="C57" s="357"/>
      <c r="J57" s="61"/>
    </row>
    <row r="58" spans="2:11">
      <c r="B58" s="205" t="s">
        <v>95</v>
      </c>
      <c r="C58" s="341" t="s">
        <v>231</v>
      </c>
      <c r="D58" s="340" t="s">
        <v>3</v>
      </c>
      <c r="E58" s="342" t="s">
        <v>4</v>
      </c>
      <c r="F58" s="340" t="s">
        <v>5</v>
      </c>
      <c r="G58" s="342" t="s">
        <v>54</v>
      </c>
      <c r="H58" s="340" t="s">
        <v>6</v>
      </c>
    </row>
    <row r="59" spans="2:11">
      <c r="B59" s="482" t="s">
        <v>130</v>
      </c>
      <c r="C59" s="343">
        <v>92.968701923668633</v>
      </c>
      <c r="D59" s="69">
        <f>+$D$64*C59/$C$64</f>
        <v>2289261.7351660319</v>
      </c>
      <c r="E59" s="70">
        <f>+$E$64*C59/$C$64</f>
        <v>10887144.405060031</v>
      </c>
      <c r="F59" s="69">
        <f>+$F$64*C59/$C$64</f>
        <v>320416.80653223058</v>
      </c>
      <c r="G59" s="70">
        <f>+$G$64*C59/$C$64</f>
        <v>5045744.7243954511</v>
      </c>
      <c r="H59" s="338">
        <f>SUM(D59:G59)</f>
        <v>18542567.671153743</v>
      </c>
      <c r="K59" s="485"/>
    </row>
    <row r="60" spans="2:11">
      <c r="B60" s="46" t="s">
        <v>131</v>
      </c>
      <c r="C60" s="343">
        <v>5.4510098337251236</v>
      </c>
      <c r="D60" s="69">
        <f>+$D$64*C60/$C$64</f>
        <v>134225.69071262618</v>
      </c>
      <c r="E60" s="70">
        <f>+$E$64*C60/$C$64</f>
        <v>638343.11962205626</v>
      </c>
      <c r="F60" s="69">
        <f>+$F$64*C60/$C$64</f>
        <v>18786.915673320043</v>
      </c>
      <c r="G60" s="70">
        <f>+$G$64*C60/$C$64</f>
        <v>295845.84426841402</v>
      </c>
      <c r="H60" s="338">
        <f>SUM(D60:G60)</f>
        <v>1087201.5702764166</v>
      </c>
      <c r="K60" s="485"/>
    </row>
    <row r="61" spans="2:11">
      <c r="B61" s="46" t="s">
        <v>132</v>
      </c>
      <c r="C61" s="343">
        <v>7.9999015396733583E-2</v>
      </c>
      <c r="D61" s="69">
        <f>+$D$64*C61/$C$64</f>
        <v>1969.8961156741252</v>
      </c>
      <c r="E61" s="70">
        <f>+$E$64*C61/$C$64</f>
        <v>9368.3230470611088</v>
      </c>
      <c r="F61" s="69">
        <f>+$F$64*C61/$C$64</f>
        <v>275.71675745445987</v>
      </c>
      <c r="G61" s="70">
        <f>+$G$64*C61/$C$64</f>
        <v>4341.8333432934996</v>
      </c>
      <c r="H61" s="338">
        <f>SUM(D61:G61)</f>
        <v>15955.769263483193</v>
      </c>
      <c r="K61" s="485"/>
    </row>
    <row r="62" spans="2:11">
      <c r="B62" s="46" t="s">
        <v>133</v>
      </c>
      <c r="C62" s="343">
        <v>1.4965969649604312</v>
      </c>
      <c r="D62" s="69">
        <f>+$D$64*C62/$C$64</f>
        <v>36852.21041014979</v>
      </c>
      <c r="E62" s="70">
        <f>+$E$64*C62/$C$64</f>
        <v>175259.70500348165</v>
      </c>
      <c r="F62" s="69">
        <f>+$F$64*C62/$C$64</f>
        <v>5158.0242625326637</v>
      </c>
      <c r="G62" s="70">
        <f>+$G$64*C62/$C$64</f>
        <v>81225.682237613772</v>
      </c>
      <c r="H62" s="338">
        <f>SUM(D62:G62)</f>
        <v>298495.6219137779</v>
      </c>
      <c r="K62" s="485"/>
    </row>
    <row r="63" spans="2:11">
      <c r="B63" s="46" t="s">
        <v>379</v>
      </c>
      <c r="C63" s="343">
        <v>3.6922622490800114E-3</v>
      </c>
      <c r="D63" s="69">
        <f>+$D$64*C63/$C$64</f>
        <v>90.918282261882709</v>
      </c>
      <c r="E63" s="70">
        <f>+$E$64*C63/$C$64</f>
        <v>432.38414063358971</v>
      </c>
      <c r="F63" s="69">
        <f>+$F$64*C63/$C$64</f>
        <v>12.725388805590455</v>
      </c>
      <c r="G63" s="70">
        <f>+$G$64*C63/$C$64</f>
        <v>200.39230815200767</v>
      </c>
      <c r="H63" s="338">
        <f>SUM(D63:G63)</f>
        <v>736.42011985307056</v>
      </c>
      <c r="K63" s="485"/>
    </row>
    <row r="64" spans="2:11" ht="24" thickBot="1">
      <c r="B64" s="483" t="s">
        <v>6</v>
      </c>
      <c r="C64" s="345">
        <f>SUM(C59:C63)</f>
        <v>100</v>
      </c>
      <c r="D64" s="348">
        <v>2462400.4506867439</v>
      </c>
      <c r="E64" s="348">
        <v>11710547.936873265</v>
      </c>
      <c r="F64" s="348">
        <v>344650.18861434335</v>
      </c>
      <c r="G64" s="348">
        <v>5427358.4765529251</v>
      </c>
      <c r="H64" s="354">
        <f>SUM(H59:H63)</f>
        <v>19944957.052727275</v>
      </c>
      <c r="K64" s="485"/>
    </row>
    <row r="65" spans="2:11" ht="24" thickTop="1">
      <c r="B65" s="29"/>
      <c r="C65" s="343"/>
      <c r="D65" s="339"/>
      <c r="E65" s="339"/>
      <c r="F65" s="339"/>
      <c r="G65" s="339"/>
      <c r="H65" s="353"/>
    </row>
    <row r="66" spans="2:11">
      <c r="B66" s="59" t="s">
        <v>225</v>
      </c>
    </row>
    <row r="67" spans="2:11">
      <c r="B67" s="340" t="s">
        <v>95</v>
      </c>
      <c r="C67" s="341" t="s">
        <v>231</v>
      </c>
      <c r="D67" s="340" t="s">
        <v>3</v>
      </c>
      <c r="E67" s="342" t="s">
        <v>4</v>
      </c>
      <c r="F67" s="340" t="s">
        <v>5</v>
      </c>
      <c r="G67" s="342" t="s">
        <v>54</v>
      </c>
      <c r="H67" s="340" t="s">
        <v>6</v>
      </c>
    </row>
    <row r="68" spans="2:11">
      <c r="B68" s="33" t="s">
        <v>136</v>
      </c>
      <c r="C68" s="343">
        <v>1.1118027273127995</v>
      </c>
      <c r="D68" s="69">
        <f t="shared" ref="D68:D80" si="15">+$D$83*C68/$C$83</f>
        <v>167400.24346170944</v>
      </c>
      <c r="E68" s="69">
        <f t="shared" ref="E68:E80" si="16">+$E$83*C68/$C$83</f>
        <v>796112.82362942945</v>
      </c>
      <c r="F68" s="69">
        <f t="shared" ref="F68:F80" si="17">+$F$83*C68/$C$83</f>
        <v>23430.196119024669</v>
      </c>
      <c r="G68" s="69">
        <f t="shared" ref="G68:G80" si="18">+$G$83*C68/$C$83</f>
        <v>92597.583776255982</v>
      </c>
      <c r="H68" s="69">
        <f t="shared" ref="H68:H79" si="19">SUM(D68:G68)</f>
        <v>1079540.8469864195</v>
      </c>
      <c r="K68" s="485"/>
    </row>
    <row r="69" spans="2:11">
      <c r="B69" s="33" t="s">
        <v>138</v>
      </c>
      <c r="C69" s="343">
        <v>2.9559246055227484</v>
      </c>
      <c r="D69" s="69">
        <f t="shared" si="15"/>
        <v>445063.21711850772</v>
      </c>
      <c r="E69" s="69">
        <f t="shared" si="16"/>
        <v>2116607.0439727833</v>
      </c>
      <c r="F69" s="69">
        <f t="shared" si="17"/>
        <v>62293.329130288512</v>
      </c>
      <c r="G69" s="69">
        <f t="shared" si="18"/>
        <v>246187.08838549367</v>
      </c>
      <c r="H69" s="69">
        <f t="shared" si="19"/>
        <v>2870150.6786070731</v>
      </c>
      <c r="K69" s="485"/>
    </row>
    <row r="70" spans="2:11">
      <c r="B70" s="33" t="s">
        <v>139</v>
      </c>
      <c r="C70" s="343">
        <v>1.2604705275770087</v>
      </c>
      <c r="D70" s="69">
        <f t="shared" si="15"/>
        <v>189784.63355876986</v>
      </c>
      <c r="E70" s="69">
        <f t="shared" si="16"/>
        <v>902567.26859843952</v>
      </c>
      <c r="F70" s="69">
        <f t="shared" si="17"/>
        <v>26563.230092770624</v>
      </c>
      <c r="G70" s="69">
        <f t="shared" si="18"/>
        <v>104979.52775931274</v>
      </c>
      <c r="H70" s="69">
        <f t="shared" si="19"/>
        <v>1223894.6600092927</v>
      </c>
      <c r="K70" s="485"/>
    </row>
    <row r="71" spans="2:11">
      <c r="B71" s="33" t="s">
        <v>140</v>
      </c>
      <c r="C71" s="343">
        <v>2.4190909224483037</v>
      </c>
      <c r="D71" s="69">
        <f t="shared" si="15"/>
        <v>364234.04928374948</v>
      </c>
      <c r="E71" s="69">
        <f t="shared" si="16"/>
        <v>1732204.1559849563</v>
      </c>
      <c r="F71" s="69">
        <f t="shared" si="17"/>
        <v>50980.064493734164</v>
      </c>
      <c r="G71" s="69">
        <f t="shared" si="18"/>
        <v>201476.3670306823</v>
      </c>
      <c r="H71" s="69">
        <f t="shared" si="19"/>
        <v>2348894.6367931226</v>
      </c>
      <c r="K71" s="485"/>
    </row>
    <row r="72" spans="2:11">
      <c r="B72" s="33" t="s">
        <v>141</v>
      </c>
      <c r="C72" s="343">
        <v>1.5186689623575267</v>
      </c>
      <c r="D72" s="69">
        <f t="shared" si="15"/>
        <v>228660.66775249661</v>
      </c>
      <c r="E72" s="69">
        <f t="shared" si="16"/>
        <v>1087451.7628707634</v>
      </c>
      <c r="F72" s="69">
        <f t="shared" si="17"/>
        <v>32004.519105574695</v>
      </c>
      <c r="G72" s="69">
        <f t="shared" si="18"/>
        <v>126483.83837858381</v>
      </c>
      <c r="H72" s="69">
        <f t="shared" si="19"/>
        <v>1474600.7881074185</v>
      </c>
      <c r="K72" s="485"/>
    </row>
    <row r="73" spans="2:11">
      <c r="B73" s="33" t="s">
        <v>142</v>
      </c>
      <c r="C73" s="343">
        <v>0.18099269484097355</v>
      </c>
      <c r="D73" s="69">
        <f t="shared" si="15"/>
        <v>27251.436281686347</v>
      </c>
      <c r="E73" s="69">
        <f t="shared" si="16"/>
        <v>129600.87415364655</v>
      </c>
      <c r="F73" s="69">
        <f t="shared" si="17"/>
        <v>3814.2507047850577</v>
      </c>
      <c r="G73" s="69">
        <f t="shared" si="18"/>
        <v>15074.154624476105</v>
      </c>
      <c r="H73" s="69">
        <f t="shared" si="19"/>
        <v>175740.71576459406</v>
      </c>
      <c r="K73" s="485"/>
    </row>
    <row r="74" spans="2:11">
      <c r="B74" s="33" t="s">
        <v>143</v>
      </c>
      <c r="C74" s="343">
        <v>4.9540572417781901</v>
      </c>
      <c r="D74" s="69">
        <f t="shared" si="15"/>
        <v>745915.05131610634</v>
      </c>
      <c r="E74" s="69">
        <f t="shared" si="16"/>
        <v>3547381.5653487234</v>
      </c>
      <c r="F74" s="69">
        <f t="shared" si="17"/>
        <v>104402.09392208162</v>
      </c>
      <c r="G74" s="69">
        <f t="shared" si="18"/>
        <v>412603.53047223767</v>
      </c>
      <c r="H74" s="69">
        <f t="shared" si="19"/>
        <v>4810302.2410591487</v>
      </c>
      <c r="K74" s="485"/>
    </row>
    <row r="75" spans="2:11">
      <c r="B75" s="33" t="s">
        <v>144</v>
      </c>
      <c r="C75" s="343">
        <v>79.921632166743024</v>
      </c>
      <c r="D75" s="69">
        <f t="shared" si="15"/>
        <v>12033520.29447387</v>
      </c>
      <c r="E75" s="69">
        <f t="shared" si="16"/>
        <v>57228350.578993887</v>
      </c>
      <c r="F75" s="69">
        <f t="shared" si="17"/>
        <v>1684273.1806795611</v>
      </c>
      <c r="G75" s="69">
        <f t="shared" si="18"/>
        <v>6656351.7504423233</v>
      </c>
      <c r="H75" s="69">
        <f t="shared" si="19"/>
        <v>77602495.804589644</v>
      </c>
      <c r="K75" s="485"/>
    </row>
    <row r="76" spans="2:11">
      <c r="B76" s="33" t="s">
        <v>145</v>
      </c>
      <c r="C76" s="343">
        <v>4.7064779355879729</v>
      </c>
      <c r="D76" s="69">
        <f t="shared" si="15"/>
        <v>708637.90212931251</v>
      </c>
      <c r="E76" s="69">
        <f t="shared" si="16"/>
        <v>3370100.9600027571</v>
      </c>
      <c r="F76" s="69">
        <f t="shared" si="17"/>
        <v>99184.593050259427</v>
      </c>
      <c r="G76" s="69">
        <f t="shared" si="18"/>
        <v>391983.64442318492</v>
      </c>
      <c r="H76" s="69">
        <f t="shared" si="19"/>
        <v>4569907.0996055137</v>
      </c>
      <c r="K76" s="485"/>
    </row>
    <row r="77" spans="2:11">
      <c r="B77" s="33" t="s">
        <v>146</v>
      </c>
      <c r="C77" s="343">
        <v>0.82208084162270967</v>
      </c>
      <c r="D77" s="69">
        <f t="shared" si="15"/>
        <v>123777.83364991778</v>
      </c>
      <c r="E77" s="69">
        <f t="shared" si="16"/>
        <v>588655.77858200553</v>
      </c>
      <c r="F77" s="69">
        <f t="shared" si="17"/>
        <v>17324.580046198993</v>
      </c>
      <c r="G77" s="69">
        <f t="shared" si="18"/>
        <v>68467.811539732968</v>
      </c>
      <c r="H77" s="69">
        <f t="shared" si="19"/>
        <v>798226.00381785526</v>
      </c>
      <c r="K77" s="485"/>
    </row>
    <row r="78" spans="2:11">
      <c r="B78" s="33" t="s">
        <v>147</v>
      </c>
      <c r="C78" s="343">
        <v>1.2689524730547961E-3</v>
      </c>
      <c r="D78" s="69">
        <f t="shared" si="15"/>
        <v>191.06173038820685</v>
      </c>
      <c r="E78" s="69">
        <f t="shared" si="16"/>
        <v>908.64081509936705</v>
      </c>
      <c r="F78" s="69">
        <f t="shared" si="17"/>
        <v>26.74197911103915</v>
      </c>
      <c r="G78" s="69">
        <f t="shared" si="18"/>
        <v>105.6859549317513</v>
      </c>
      <c r="H78" s="69">
        <f t="shared" si="19"/>
        <v>1232.1304795303643</v>
      </c>
      <c r="K78" s="485"/>
    </row>
    <row r="79" spans="2:11">
      <c r="B79" s="33" t="s">
        <v>148</v>
      </c>
      <c r="C79" s="343">
        <v>0.13477611003287254</v>
      </c>
      <c r="D79" s="69">
        <f t="shared" si="15"/>
        <v>20292.766943336916</v>
      </c>
      <c r="E79" s="69">
        <f t="shared" si="16"/>
        <v>96507.219203711706</v>
      </c>
      <c r="F79" s="69">
        <f t="shared" si="17"/>
        <v>2840.2796761093159</v>
      </c>
      <c r="G79" s="69">
        <f t="shared" si="18"/>
        <v>11224.96089748811</v>
      </c>
      <c r="H79" s="69">
        <f t="shared" si="19"/>
        <v>130865.22672064605</v>
      </c>
      <c r="K79" s="485"/>
    </row>
    <row r="80" spans="2:11">
      <c r="B80" s="33" t="s">
        <v>149</v>
      </c>
      <c r="C80" s="343">
        <v>1.2756311702814003E-2</v>
      </c>
      <c r="D80" s="69">
        <f t="shared" si="15"/>
        <v>1920.6731844288161</v>
      </c>
      <c r="E80" s="69">
        <f t="shared" si="16"/>
        <v>9134.2313517883722</v>
      </c>
      <c r="F80" s="69">
        <f t="shared" si="17"/>
        <v>268.82726369518303</v>
      </c>
      <c r="G80" s="69">
        <f t="shared" si="18"/>
        <v>1062.4219679981313</v>
      </c>
      <c r="H80" s="69">
        <f>SUM(D80:G80)</f>
        <v>12386.153767910502</v>
      </c>
      <c r="K80" s="485"/>
    </row>
    <row r="81" spans="2:11">
      <c r="B81" s="33"/>
      <c r="C81" s="343"/>
      <c r="D81" s="69"/>
      <c r="E81" s="69"/>
      <c r="F81" s="69"/>
      <c r="G81" s="69"/>
      <c r="H81" s="69"/>
      <c r="K81" s="485"/>
    </row>
    <row r="82" spans="2:11" hidden="1">
      <c r="B82" s="33"/>
      <c r="C82" s="347"/>
      <c r="D82" s="69"/>
      <c r="E82" s="69"/>
      <c r="F82" s="69"/>
      <c r="G82" s="69"/>
      <c r="H82" s="69"/>
    </row>
    <row r="83" spans="2:11" ht="24" thickBot="1">
      <c r="B83" s="344" t="s">
        <v>6</v>
      </c>
      <c r="C83" s="345">
        <f>SUM(C68:C80)</f>
        <v>100</v>
      </c>
      <c r="D83" s="348">
        <v>15056649.83088428</v>
      </c>
      <c r="E83" s="348">
        <v>71605582.903507993</v>
      </c>
      <c r="F83" s="348">
        <v>2107405.8862631945</v>
      </c>
      <c r="G83" s="348">
        <v>8328598.3656527018</v>
      </c>
      <c r="H83" s="348">
        <f>SUM(H68:H80)</f>
        <v>97098236.986308172</v>
      </c>
    </row>
    <row r="84" spans="2:11" ht="24" hidden="1" thickTop="1">
      <c r="B84" s="29"/>
      <c r="C84" s="343"/>
      <c r="D84" s="339"/>
      <c r="E84" s="339"/>
      <c r="F84" s="339"/>
      <c r="G84" s="339"/>
      <c r="H84" s="70"/>
    </row>
    <row r="85" spans="2:11" ht="24" thickTop="1">
      <c r="B85" s="59" t="s">
        <v>236</v>
      </c>
    </row>
    <row r="86" spans="2:11">
      <c r="B86" s="340" t="s">
        <v>95</v>
      </c>
      <c r="C86" s="341" t="s">
        <v>231</v>
      </c>
      <c r="D86" s="340" t="s">
        <v>3</v>
      </c>
      <c r="E86" s="342" t="s">
        <v>4</v>
      </c>
      <c r="F86" s="340" t="s">
        <v>5</v>
      </c>
      <c r="G86" s="342" t="s">
        <v>54</v>
      </c>
      <c r="H86" s="340" t="s">
        <v>6</v>
      </c>
    </row>
    <row r="87" spans="2:11">
      <c r="B87" s="36" t="s">
        <v>152</v>
      </c>
      <c r="C87" s="343">
        <v>29.685039370078741</v>
      </c>
      <c r="D87" s="69">
        <f>+$D$92*C87/$C$92</f>
        <v>267785.42551049066</v>
      </c>
      <c r="E87" s="70">
        <f>+$E$92*C87/$C$92</f>
        <v>1273519.1229200857</v>
      </c>
      <c r="F87" s="69">
        <f>+$F$92*C87/$C$92</f>
        <v>37480.620743317035</v>
      </c>
      <c r="G87" s="70">
        <f>+$G$92*C87/$C$92</f>
        <v>992194.87578600226</v>
      </c>
      <c r="H87" s="69">
        <f>SUM(D87:G87)</f>
        <v>2570980.0449598958</v>
      </c>
      <c r="K87" s="485"/>
    </row>
    <row r="88" spans="2:11">
      <c r="B88" s="33" t="s">
        <v>153</v>
      </c>
      <c r="C88" s="343">
        <v>23.598888374247338</v>
      </c>
      <c r="D88" s="69">
        <f>+$D$92*C88/$C$92</f>
        <v>212882.93695989234</v>
      </c>
      <c r="E88" s="70">
        <f>+$E$92*C88/$C$92</f>
        <v>1012416.902992329</v>
      </c>
      <c r="F88" s="69">
        <f>+$F$92*C88/$C$92</f>
        <v>29796.187031861493</v>
      </c>
      <c r="G88" s="70">
        <f>+$G$92*C88/$C$92</f>
        <v>788770.93027456419</v>
      </c>
      <c r="H88" s="69">
        <f>SUM(D88:G88)</f>
        <v>2043866.9572586468</v>
      </c>
      <c r="K88" s="485"/>
    </row>
    <row r="89" spans="2:11">
      <c r="B89" s="33" t="s">
        <v>154</v>
      </c>
      <c r="C89" s="343">
        <v>28.763316350162111</v>
      </c>
      <c r="D89" s="69">
        <f>+$D$92*C89/$C$92</f>
        <v>259470.66506789622</v>
      </c>
      <c r="E89" s="70">
        <f>+$E$92*C89/$C$92</f>
        <v>1233976.2448640554</v>
      </c>
      <c r="F89" s="69">
        <f>+$F$92*C89/$C$92</f>
        <v>36316.844252769348</v>
      </c>
      <c r="G89" s="70">
        <f>+$G$92*C89/$C$92</f>
        <v>961387.13974583778</v>
      </c>
      <c r="H89" s="69">
        <f>SUM(D89:G89)</f>
        <v>2491150.893930559</v>
      </c>
      <c r="K89" s="485"/>
    </row>
    <row r="90" spans="2:11">
      <c r="B90" s="33" t="s">
        <v>155</v>
      </c>
      <c r="C90" s="343">
        <v>17.952755905511811</v>
      </c>
      <c r="D90" s="69">
        <f>+$D$92*C90/$C$92</f>
        <v>161949.80640952749</v>
      </c>
      <c r="E90" s="70">
        <f>+$E$92*C90/$C$92</f>
        <v>770191.93640790333</v>
      </c>
      <c r="F90" s="69">
        <f>+$F$92*C90/$C$92</f>
        <v>22667.325011873432</v>
      </c>
      <c r="G90" s="70">
        <f>+$G$92*C90/$C$92</f>
        <v>600054.19543556636</v>
      </c>
      <c r="H90" s="69">
        <f>SUM(D90:G90)</f>
        <v>1554863.2632648705</v>
      </c>
      <c r="K90" s="485"/>
    </row>
    <row r="91" spans="2:11">
      <c r="B91" s="33"/>
      <c r="C91" s="347"/>
      <c r="D91" s="69"/>
      <c r="E91" s="69"/>
      <c r="F91" s="69"/>
      <c r="G91" s="69"/>
      <c r="H91" s="69"/>
      <c r="K91" s="485"/>
    </row>
    <row r="92" spans="2:11" ht="24" thickBot="1">
      <c r="B92" s="344" t="s">
        <v>6</v>
      </c>
      <c r="C92" s="345">
        <f>SUM(C87:C90)</f>
        <v>100</v>
      </c>
      <c r="D92" s="348">
        <v>902088.83394780662</v>
      </c>
      <c r="E92" s="348">
        <v>4290104.2071843734</v>
      </c>
      <c r="F92" s="348">
        <v>126260.97703982131</v>
      </c>
      <c r="G92" s="348">
        <v>3342407.1412419705</v>
      </c>
      <c r="H92" s="354">
        <f>SUM(H87:H90)</f>
        <v>8660861.1594139729</v>
      </c>
    </row>
    <row r="93" spans="2:11" ht="24" thickTop="1"/>
    <row r="94" spans="2:11">
      <c r="B94" s="59" t="s">
        <v>237</v>
      </c>
    </row>
    <row r="95" spans="2:11">
      <c r="B95" s="340" t="s">
        <v>95</v>
      </c>
      <c r="C95" s="341" t="s">
        <v>231</v>
      </c>
      <c r="D95" s="340" t="s">
        <v>3</v>
      </c>
      <c r="E95" s="342" t="s">
        <v>4</v>
      </c>
      <c r="F95" s="340" t="s">
        <v>5</v>
      </c>
      <c r="G95" s="342" t="s">
        <v>54</v>
      </c>
      <c r="H95" s="340" t="s">
        <v>6</v>
      </c>
    </row>
    <row r="96" spans="2:11">
      <c r="B96" s="33" t="s">
        <v>158</v>
      </c>
      <c r="C96" s="343">
        <v>39.841456253669996</v>
      </c>
      <c r="D96" s="69">
        <f>+$D$108*C96/$C$108</f>
        <v>394422.42164983362</v>
      </c>
      <c r="E96" s="70">
        <f>+$E$108*C96/$C$108</f>
        <v>1875772.348408985</v>
      </c>
      <c r="F96" s="69">
        <f>+$F$108*C96/$C$108</f>
        <v>55205.383826757046</v>
      </c>
      <c r="G96" s="70">
        <f>+$G$108*C96/$C$108</f>
        <v>1200789.8413463684</v>
      </c>
      <c r="H96" s="338">
        <f>SUM(D96:G96)</f>
        <v>3526189.9952319441</v>
      </c>
      <c r="K96" s="485"/>
    </row>
    <row r="97" spans="2:11">
      <c r="B97" s="33" t="s">
        <v>159</v>
      </c>
      <c r="C97" s="343">
        <v>12.595419847328245</v>
      </c>
      <c r="D97" s="69">
        <f t="shared" ref="D97:D106" si="20">+$D$108*C97/$C$108</f>
        <v>124692.12887824513</v>
      </c>
      <c r="E97" s="70">
        <f t="shared" ref="E97:E107" si="21">+$E$108*C97/$C$108</f>
        <v>593003.93328478595</v>
      </c>
      <c r="F97" s="69">
        <f t="shared" ref="F97:F107" si="22">+$F$108*C97/$C$108</f>
        <v>17452.549492762544</v>
      </c>
      <c r="G97" s="70">
        <f t="shared" ref="G97:G107" si="23">+$G$108*C97/$C$108</f>
        <v>379615.94836963306</v>
      </c>
      <c r="H97" s="338">
        <f t="shared" ref="H97:H107" si="24">SUM(D97:G97)</f>
        <v>1114764.5600254266</v>
      </c>
      <c r="K97" s="485"/>
    </row>
    <row r="98" spans="2:11">
      <c r="B98" s="33" t="s">
        <v>160</v>
      </c>
      <c r="C98" s="343">
        <v>13.564298297122724</v>
      </c>
      <c r="D98" s="69">
        <f t="shared" si="20"/>
        <v>134283.83109964858</v>
      </c>
      <c r="E98" s="70">
        <f t="shared" si="21"/>
        <v>638619.62046053866</v>
      </c>
      <c r="F98" s="69">
        <f t="shared" si="22"/>
        <v>18795.053299898122</v>
      </c>
      <c r="G98" s="70">
        <f t="shared" si="23"/>
        <v>408817.17516729713</v>
      </c>
      <c r="H98" s="338">
        <f t="shared" si="24"/>
        <v>1200515.6800273824</v>
      </c>
      <c r="K98" s="485"/>
    </row>
    <row r="99" spans="2:11">
      <c r="B99" s="33" t="s">
        <v>161</v>
      </c>
      <c r="C99" s="343">
        <v>2.2117831278136624</v>
      </c>
      <c r="D99" s="69">
        <f t="shared" si="20"/>
        <v>21896.209111486714</v>
      </c>
      <c r="E99" s="70">
        <f t="shared" si="21"/>
        <v>104132.7808254558</v>
      </c>
      <c r="F99" s="69">
        <f t="shared" si="22"/>
        <v>3064.7056607337495</v>
      </c>
      <c r="G99" s="70">
        <f t="shared" si="23"/>
        <v>66661.386426990735</v>
      </c>
      <c r="H99" s="338">
        <f t="shared" si="24"/>
        <v>195755.082024667</v>
      </c>
      <c r="K99" s="485"/>
    </row>
    <row r="100" spans="2:11">
      <c r="B100" s="33" t="s">
        <v>162</v>
      </c>
      <c r="C100" s="343">
        <v>13.006459189665296</v>
      </c>
      <c r="D100" s="69">
        <f t="shared" si="20"/>
        <v>128761.33588126476</v>
      </c>
      <c r="E100" s="70">
        <f t="shared" si="21"/>
        <v>612356.04299571132</v>
      </c>
      <c r="F100" s="69">
        <f t="shared" si="22"/>
        <v>18022.096562456427</v>
      </c>
      <c r="G100" s="70">
        <f t="shared" si="23"/>
        <v>392004.34761712683</v>
      </c>
      <c r="H100" s="338">
        <f t="shared" si="24"/>
        <v>1151143.8230565593</v>
      </c>
      <c r="K100" s="485"/>
    </row>
    <row r="101" spans="2:11">
      <c r="B101" s="33" t="s">
        <v>163</v>
      </c>
      <c r="C101" s="343">
        <v>0.33274613427285182</v>
      </c>
      <c r="D101" s="69">
        <f t="shared" si="20"/>
        <v>3294.1199548254344</v>
      </c>
      <c r="E101" s="70">
        <f t="shared" si="21"/>
        <v>15665.993575511049</v>
      </c>
      <c r="F101" s="69">
        <f t="shared" si="22"/>
        <v>461.06191356171445</v>
      </c>
      <c r="G101" s="70">
        <f t="shared" si="23"/>
        <v>10028.704152733118</v>
      </c>
      <c r="H101" s="338">
        <f t="shared" si="24"/>
        <v>29449.879596631319</v>
      </c>
      <c r="K101" s="485"/>
    </row>
    <row r="102" spans="2:11">
      <c r="B102" s="33" t="s">
        <v>164</v>
      </c>
      <c r="C102" s="343">
        <v>6.8506557056175379E-2</v>
      </c>
      <c r="D102" s="69">
        <f t="shared" si="20"/>
        <v>678.20116716994232</v>
      </c>
      <c r="E102" s="70">
        <f t="shared" si="21"/>
        <v>3225.3516184875689</v>
      </c>
      <c r="F102" s="69">
        <f t="shared" si="22"/>
        <v>94.924511615647091</v>
      </c>
      <c r="G102" s="70">
        <f t="shared" si="23"/>
        <v>2064.7332079156422</v>
      </c>
      <c r="H102" s="338">
        <f t="shared" si="24"/>
        <v>6063.2105051888011</v>
      </c>
      <c r="K102" s="485"/>
    </row>
    <row r="103" spans="2:11">
      <c r="B103" s="33" t="s">
        <v>165</v>
      </c>
      <c r="C103" s="343">
        <v>7.7216676453317676</v>
      </c>
      <c r="D103" s="69">
        <f t="shared" si="20"/>
        <v>76442.960128154926</v>
      </c>
      <c r="E103" s="70">
        <f t="shared" si="21"/>
        <v>363543.20385524171</v>
      </c>
      <c r="F103" s="69">
        <f t="shared" si="22"/>
        <v>10699.348523535078</v>
      </c>
      <c r="G103" s="70">
        <f t="shared" si="23"/>
        <v>232724.92872077736</v>
      </c>
      <c r="H103" s="338">
        <f t="shared" si="24"/>
        <v>683410.44122770906</v>
      </c>
      <c r="K103" s="485"/>
    </row>
    <row r="104" spans="2:11">
      <c r="B104" s="33" t="s">
        <v>166</v>
      </c>
      <c r="C104" s="343">
        <v>1.467997651203758</v>
      </c>
      <c r="D104" s="69">
        <f t="shared" si="20"/>
        <v>14532.882153641622</v>
      </c>
      <c r="E104" s="70">
        <f t="shared" si="21"/>
        <v>69114.677539019336</v>
      </c>
      <c r="F104" s="69">
        <f t="shared" si="22"/>
        <v>2034.0966774781521</v>
      </c>
      <c r="G104" s="70">
        <f t="shared" si="23"/>
        <v>44244.283026763762</v>
      </c>
      <c r="H104" s="338">
        <f t="shared" si="24"/>
        <v>129925.93939690288</v>
      </c>
      <c r="K104" s="485"/>
    </row>
    <row r="105" spans="2:11">
      <c r="B105" s="33" t="s">
        <v>167</v>
      </c>
      <c r="C105" s="343">
        <v>3.9146604032100213E-2</v>
      </c>
      <c r="D105" s="69">
        <f t="shared" si="20"/>
        <v>387.54352409710992</v>
      </c>
      <c r="E105" s="70">
        <f t="shared" si="21"/>
        <v>1843.0580677071821</v>
      </c>
      <c r="F105" s="69">
        <f t="shared" si="22"/>
        <v>54.24257806608405</v>
      </c>
      <c r="G105" s="70">
        <f t="shared" si="23"/>
        <v>1179.8475473803667</v>
      </c>
      <c r="H105" s="338">
        <f t="shared" si="24"/>
        <v>3464.6917172507428</v>
      </c>
      <c r="K105" s="485"/>
    </row>
    <row r="106" spans="2:11">
      <c r="B106" s="33" t="s">
        <v>168</v>
      </c>
      <c r="C106" s="343">
        <v>0.18594636915247603</v>
      </c>
      <c r="D106" s="69">
        <f t="shared" si="20"/>
        <v>1840.8317394612723</v>
      </c>
      <c r="E106" s="70">
        <f t="shared" si="21"/>
        <v>8754.525821609117</v>
      </c>
      <c r="F106" s="69">
        <f t="shared" si="22"/>
        <v>257.6522458138993</v>
      </c>
      <c r="G106" s="70">
        <f t="shared" si="23"/>
        <v>5604.2758500567425</v>
      </c>
      <c r="H106" s="338">
        <f t="shared" si="24"/>
        <v>16457.285656941029</v>
      </c>
      <c r="K106" s="485"/>
    </row>
    <row r="107" spans="2:11">
      <c r="B107" s="33" t="s">
        <v>169</v>
      </c>
      <c r="C107" s="343">
        <v>8.96457232335095</v>
      </c>
      <c r="D107" s="69">
        <f>+$D$108*C107/$C$108</f>
        <v>88747.467018238181</v>
      </c>
      <c r="E107" s="70">
        <f t="shared" si="21"/>
        <v>422060.29750494479</v>
      </c>
      <c r="F107" s="69">
        <f t="shared" si="22"/>
        <v>12421.55037713325</v>
      </c>
      <c r="G107" s="70">
        <f t="shared" si="23"/>
        <v>270185.08835010399</v>
      </c>
      <c r="H107" s="338">
        <f t="shared" si="24"/>
        <v>793414.40325042023</v>
      </c>
      <c r="K107" s="485"/>
    </row>
    <row r="108" spans="2:11" ht="24" thickBot="1">
      <c r="B108" s="344" t="s">
        <v>6</v>
      </c>
      <c r="C108" s="345">
        <f>SUM(C96:C107)</f>
        <v>100</v>
      </c>
      <c r="D108" s="348">
        <v>989979.93230606732</v>
      </c>
      <c r="E108" s="348">
        <v>4708091.8339579972</v>
      </c>
      <c r="F108" s="348">
        <v>138562.66566981171</v>
      </c>
      <c r="G108" s="348">
        <v>3013920.5597831472</v>
      </c>
      <c r="H108" s="354">
        <f>SUM(H96:H107)</f>
        <v>8850554.9917170238</v>
      </c>
      <c r="K108" s="485"/>
    </row>
    <row r="109" spans="2:11" ht="24" hidden="1" thickTop="1"/>
    <row r="110" spans="2:11" ht="24" thickTop="1">
      <c r="B110" s="59" t="s">
        <v>238</v>
      </c>
    </row>
    <row r="111" spans="2:11">
      <c r="B111" s="340" t="s">
        <v>95</v>
      </c>
      <c r="C111" s="341" t="s">
        <v>231</v>
      </c>
      <c r="D111" s="340" t="s">
        <v>3</v>
      </c>
      <c r="E111" s="342" t="s">
        <v>4</v>
      </c>
      <c r="F111" s="340" t="s">
        <v>5</v>
      </c>
      <c r="G111" s="342" t="s">
        <v>54</v>
      </c>
      <c r="H111" s="340" t="s">
        <v>6</v>
      </c>
    </row>
    <row r="112" spans="2:11">
      <c r="B112" s="33" t="s">
        <v>172</v>
      </c>
      <c r="C112" s="343">
        <v>54.452274183215884</v>
      </c>
      <c r="D112" s="69">
        <f>+$D$116*C112/$C$116</f>
        <v>43374794.135948755</v>
      </c>
      <c r="E112" s="70">
        <f>+$E$116*C112/$C$116</f>
        <v>206279448.10494822</v>
      </c>
      <c r="F112" s="69">
        <f>+$F$116*C112/$C$116</f>
        <v>6070958.5136300065</v>
      </c>
      <c r="G112" s="70">
        <f>+$G$116*C112/$C$116</f>
        <v>4001864.4591347729</v>
      </c>
      <c r="H112" s="338">
        <f>SUM(D112:G112)</f>
        <v>259727065.21366176</v>
      </c>
      <c r="K112" s="485"/>
    </row>
    <row r="113" spans="2:11">
      <c r="B113" s="33" t="s">
        <v>174</v>
      </c>
      <c r="C113" s="343">
        <v>44.843049327354258</v>
      </c>
      <c r="D113" s="69">
        <f>+$D$116*C113/$C$116</f>
        <v>35720418.700193092</v>
      </c>
      <c r="E113" s="70">
        <f>+$E$116*C113/$C$116</f>
        <v>169877192.55701619</v>
      </c>
      <c r="F113" s="69">
        <f>+$F$116*C113/$C$116</f>
        <v>4999612.893577653</v>
      </c>
      <c r="G113" s="70">
        <f>+$G$116*C113/$C$116</f>
        <v>3295653.0839933427</v>
      </c>
      <c r="H113" s="338">
        <f>SUM(D113:G113)</f>
        <v>213892877.23478031</v>
      </c>
      <c r="K113" s="485"/>
    </row>
    <row r="114" spans="2:11">
      <c r="B114" s="33" t="s">
        <v>175</v>
      </c>
      <c r="C114" s="343">
        <v>0.48046124279308133</v>
      </c>
      <c r="D114" s="69">
        <f>+$D$116*C114/$C$116</f>
        <v>382718.77178778313</v>
      </c>
      <c r="E114" s="70">
        <f>+$E$116*C114/$C$116</f>
        <v>1820112.7773966023</v>
      </c>
      <c r="F114" s="69">
        <f>+$F$116*C114/$C$116</f>
        <v>53567.281002617703</v>
      </c>
      <c r="G114" s="70">
        <f>+$G$116*C114/$C$116</f>
        <v>35310.568757071524</v>
      </c>
      <c r="H114" s="338">
        <f>SUM(D114:G114)</f>
        <v>2291709.3989440752</v>
      </c>
      <c r="K114" s="485"/>
    </row>
    <row r="115" spans="2:11">
      <c r="B115" s="33" t="s">
        <v>177</v>
      </c>
      <c r="C115" s="343">
        <v>0.22421524663677131</v>
      </c>
      <c r="D115" s="69">
        <f>+$D$116*C115/$C$116</f>
        <v>178602.09350096551</v>
      </c>
      <c r="E115" s="70">
        <f>+$E$116*C115/$C$116</f>
        <v>849385.96278508112</v>
      </c>
      <c r="F115" s="69">
        <f>+$F$116*C115/$C$116</f>
        <v>24998.064467888264</v>
      </c>
      <c r="G115" s="70">
        <f>+$G$116*C115/$C$116</f>
        <v>16478.265419966712</v>
      </c>
      <c r="H115" s="338">
        <f>SUM(D115:G115)</f>
        <v>1069464.3861739016</v>
      </c>
      <c r="K115" s="485"/>
    </row>
    <row r="116" spans="2:11" ht="24" thickBot="1">
      <c r="B116" s="344" t="s">
        <v>6</v>
      </c>
      <c r="C116" s="345">
        <f>SUM(C112:C115)</f>
        <v>100</v>
      </c>
      <c r="D116" s="348">
        <v>79656533.701430604</v>
      </c>
      <c r="E116" s="348">
        <v>378826139.40214616</v>
      </c>
      <c r="F116" s="348">
        <v>11149136.752678165</v>
      </c>
      <c r="G116" s="348">
        <v>7349306.3773051538</v>
      </c>
      <c r="H116" s="354">
        <f>SUM(H112:H115)</f>
        <v>476981116.23356009</v>
      </c>
      <c r="K116" s="485"/>
    </row>
    <row r="117" spans="2:11" ht="24" hidden="1" thickTop="1">
      <c r="B117" s="29"/>
      <c r="C117" s="343"/>
      <c r="D117" s="339"/>
      <c r="E117" s="339"/>
      <c r="F117" s="339"/>
      <c r="G117" s="339"/>
      <c r="H117" s="353"/>
    </row>
    <row r="118" spans="2:11" ht="24" thickTop="1">
      <c r="B118" s="59" t="s">
        <v>239</v>
      </c>
    </row>
    <row r="119" spans="2:11">
      <c r="B119" s="205" t="s">
        <v>95</v>
      </c>
      <c r="C119" s="341" t="s">
        <v>231</v>
      </c>
      <c r="D119" s="340" t="s">
        <v>3</v>
      </c>
      <c r="E119" s="342" t="s">
        <v>4</v>
      </c>
      <c r="F119" s="340" t="s">
        <v>5</v>
      </c>
      <c r="G119" s="342" t="s">
        <v>54</v>
      </c>
      <c r="H119" s="340" t="s">
        <v>6</v>
      </c>
    </row>
    <row r="120" spans="2:11">
      <c r="B120" s="482" t="s">
        <v>180</v>
      </c>
      <c r="C120" s="343">
        <v>0.25125876685362691</v>
      </c>
      <c r="D120" s="69">
        <f t="shared" ref="D120:D132" si="25">+$D$134*C120/$C$134</f>
        <v>10702.784823000873</v>
      </c>
      <c r="E120" s="70">
        <f t="shared" ref="E120:E132" si="26">+$E$134*C120/$C$134</f>
        <v>50899.71238952475</v>
      </c>
      <c r="F120" s="69">
        <f t="shared" ref="F120:F132" si="27">+$F$134*C120/$C$134</f>
        <v>1498.0166231358628</v>
      </c>
      <c r="G120" s="70">
        <f t="shared" ref="G120:G132" si="28">+$G$134*C120/$C$134</f>
        <v>12795.698136600673</v>
      </c>
      <c r="H120" s="338">
        <f>SUM(D120:G120)</f>
        <v>75896.211972262157</v>
      </c>
      <c r="K120" s="485"/>
    </row>
    <row r="121" spans="2:11" s="503" customFormat="1">
      <c r="B121" s="498" t="s">
        <v>183</v>
      </c>
      <c r="C121" s="499">
        <v>0.6232008784164762</v>
      </c>
      <c r="D121" s="500">
        <f t="shared" si="25"/>
        <v>26546.277316891927</v>
      </c>
      <c r="E121" s="501">
        <f t="shared" si="26"/>
        <v>126247.31813149838</v>
      </c>
      <c r="F121" s="500">
        <f t="shared" si="27"/>
        <v>3715.5530416361948</v>
      </c>
      <c r="G121" s="501">
        <f t="shared" si="28"/>
        <v>31737.361519915052</v>
      </c>
      <c r="H121" s="502">
        <f t="shared" ref="H121:H132" si="29">SUM(D121:G121)</f>
        <v>188246.51000994156</v>
      </c>
      <c r="J121" s="504"/>
      <c r="K121" s="505"/>
    </row>
    <row r="122" spans="2:11" s="503" customFormat="1">
      <c r="B122" s="498" t="s">
        <v>184</v>
      </c>
      <c r="C122" s="499">
        <v>2.3454115598816907</v>
      </c>
      <c r="D122" s="500">
        <f t="shared" si="25"/>
        <v>99906.703997382167</v>
      </c>
      <c r="E122" s="501">
        <f t="shared" si="26"/>
        <v>475130.7798250519</v>
      </c>
      <c r="F122" s="500">
        <f t="shared" si="27"/>
        <v>13983.454383681617</v>
      </c>
      <c r="G122" s="501">
        <f t="shared" si="28"/>
        <v>119443.30819637873</v>
      </c>
      <c r="H122" s="502">
        <f t="shared" si="29"/>
        <v>708464.24640249449</v>
      </c>
      <c r="J122" s="504"/>
      <c r="K122" s="505"/>
    </row>
    <row r="123" spans="2:11">
      <c r="B123" s="46" t="s">
        <v>185</v>
      </c>
      <c r="C123" s="343">
        <v>1.0673551552561553</v>
      </c>
      <c r="D123" s="69">
        <f t="shared" si="25"/>
        <v>45465.767023692693</v>
      </c>
      <c r="E123" s="70">
        <f t="shared" si="26"/>
        <v>216223.58137124882</v>
      </c>
      <c r="F123" s="69">
        <f t="shared" si="27"/>
        <v>6363.6217967070706</v>
      </c>
      <c r="G123" s="70">
        <f t="shared" si="28"/>
        <v>54356.528698394199</v>
      </c>
      <c r="H123" s="338">
        <f t="shared" si="29"/>
        <v>322409.49889004277</v>
      </c>
      <c r="K123" s="485"/>
    </row>
    <row r="124" spans="2:11">
      <c r="B124" s="46" t="s">
        <v>186</v>
      </c>
      <c r="C124" s="343">
        <v>0.80323668773679158</v>
      </c>
      <c r="D124" s="69">
        <f t="shared" si="25"/>
        <v>34215.201875105158</v>
      </c>
      <c r="E124" s="70">
        <f t="shared" si="26"/>
        <v>162718.76559170903</v>
      </c>
      <c r="F124" s="69">
        <f t="shared" si="27"/>
        <v>4788.9350314422072</v>
      </c>
      <c r="G124" s="70">
        <f t="shared" si="28"/>
        <v>40905.932625668298</v>
      </c>
      <c r="H124" s="338">
        <f t="shared" si="29"/>
        <v>242628.83512392468</v>
      </c>
      <c r="K124" s="485"/>
    </row>
    <row r="125" spans="2:11">
      <c r="B125" s="46" t="s">
        <v>187</v>
      </c>
      <c r="C125" s="343">
        <v>0.44316506909616088</v>
      </c>
      <c r="D125" s="69">
        <f t="shared" si="25"/>
        <v>18877.35275867871</v>
      </c>
      <c r="E125" s="70">
        <f t="shared" si="26"/>
        <v>89775.870671287732</v>
      </c>
      <c r="F125" s="69">
        <f t="shared" si="27"/>
        <v>2642.1710518301829</v>
      </c>
      <c r="G125" s="70">
        <f t="shared" si="28"/>
        <v>22568.790414161816</v>
      </c>
      <c r="H125" s="338">
        <f t="shared" si="29"/>
        <v>133864.18489595843</v>
      </c>
      <c r="K125" s="485"/>
    </row>
    <row r="126" spans="2:11">
      <c r="B126" s="46" t="s">
        <v>371</v>
      </c>
      <c r="C126" s="343">
        <v>2.5719401331473622E-2</v>
      </c>
      <c r="D126" s="69">
        <f t="shared" si="25"/>
        <v>1095.5606511733176</v>
      </c>
      <c r="E126" s="70">
        <f t="shared" si="26"/>
        <v>5210.206780030092</v>
      </c>
      <c r="F126" s="69">
        <f t="shared" si="27"/>
        <v>153.3402842580017</v>
      </c>
      <c r="G126" s="70">
        <f t="shared" si="28"/>
        <v>1309.7958722504625</v>
      </c>
      <c r="H126" s="338">
        <f t="shared" si="29"/>
        <v>7768.903587711874</v>
      </c>
      <c r="K126" s="485"/>
    </row>
    <row r="127" spans="2:11">
      <c r="B127" s="46" t="s">
        <v>370</v>
      </c>
      <c r="C127" s="343">
        <v>2.1267966485641652</v>
      </c>
      <c r="D127" s="69">
        <f t="shared" si="25"/>
        <v>90594.438462408987</v>
      </c>
      <c r="E127" s="70">
        <f t="shared" si="26"/>
        <v>430844.02219479613</v>
      </c>
      <c r="F127" s="69">
        <f t="shared" si="27"/>
        <v>12680.061967488604</v>
      </c>
      <c r="G127" s="70">
        <f t="shared" si="28"/>
        <v>108310.04328224981</v>
      </c>
      <c r="H127" s="338">
        <f t="shared" si="29"/>
        <v>642428.56590694352</v>
      </c>
      <c r="K127" s="485"/>
    </row>
    <row r="128" spans="2:11">
      <c r="B128" s="46" t="s">
        <v>372</v>
      </c>
      <c r="C128" s="343">
        <v>2.8687024562028274</v>
      </c>
      <c r="D128" s="69">
        <f t="shared" si="25"/>
        <v>122197.14955394701</v>
      </c>
      <c r="E128" s="70">
        <f t="shared" si="26"/>
        <v>581138.44854181807</v>
      </c>
      <c r="F128" s="69">
        <f t="shared" si="27"/>
        <v>17103.339398007884</v>
      </c>
      <c r="G128" s="70">
        <f t="shared" si="28"/>
        <v>146092.61652024393</v>
      </c>
      <c r="H128" s="338">
        <f t="shared" si="29"/>
        <v>866531.55401401687</v>
      </c>
      <c r="K128" s="485"/>
    </row>
    <row r="129" spans="2:11">
      <c r="B129" s="46" t="s">
        <v>380</v>
      </c>
      <c r="C129" s="343">
        <v>64.612082183379329</v>
      </c>
      <c r="D129" s="69">
        <f t="shared" si="25"/>
        <v>2752259.0404879842</v>
      </c>
      <c r="E129" s="70">
        <f t="shared" si="26"/>
        <v>13089041.394277904</v>
      </c>
      <c r="F129" s="69">
        <f t="shared" si="27"/>
        <v>385220.28257230372</v>
      </c>
      <c r="G129" s="70">
        <f t="shared" si="28"/>
        <v>3290459.1149147488</v>
      </c>
      <c r="H129" s="338">
        <f t="shared" si="29"/>
        <v>19516979.832252942</v>
      </c>
      <c r="K129" s="485"/>
    </row>
    <row r="130" spans="2:11">
      <c r="B130" s="46" t="s">
        <v>381</v>
      </c>
      <c r="C130" s="343">
        <v>15.010238300145414</v>
      </c>
      <c r="D130" s="69">
        <f t="shared" si="25"/>
        <v>639386.05080399709</v>
      </c>
      <c r="E130" s="70">
        <f t="shared" si="26"/>
        <v>3040756.8338529468</v>
      </c>
      <c r="F130" s="69">
        <f t="shared" si="27"/>
        <v>89491.748974266069</v>
      </c>
      <c r="G130" s="70">
        <f t="shared" si="28"/>
        <v>764417.02175109694</v>
      </c>
      <c r="H130" s="338">
        <f t="shared" si="29"/>
        <v>4534051.6553823072</v>
      </c>
      <c r="K130" s="485"/>
    </row>
    <row r="131" spans="2:11">
      <c r="B131" s="46" t="s">
        <v>382</v>
      </c>
      <c r="C131" s="343">
        <v>9.7427070659109116</v>
      </c>
      <c r="D131" s="69">
        <f t="shared" si="25"/>
        <v>415006.80205407715</v>
      </c>
      <c r="E131" s="70">
        <f t="shared" si="26"/>
        <v>1973666.4067890914</v>
      </c>
      <c r="F131" s="69">
        <f t="shared" si="27"/>
        <v>58086.479217579181</v>
      </c>
      <c r="G131" s="70">
        <f t="shared" si="28"/>
        <v>496160.75176133873</v>
      </c>
      <c r="H131" s="338">
        <f t="shared" si="29"/>
        <v>2942920.4398220866</v>
      </c>
      <c r="K131" s="485"/>
    </row>
    <row r="132" spans="2:11">
      <c r="B132" s="46" t="s">
        <v>383</v>
      </c>
      <c r="C132" s="343">
        <v>8.0125827224975521E-2</v>
      </c>
      <c r="D132" s="69">
        <f t="shared" si="25"/>
        <v>3413.0927978861059</v>
      </c>
      <c r="E132" s="70">
        <f t="shared" si="26"/>
        <v>16231.798045478365</v>
      </c>
      <c r="F132" s="69">
        <f t="shared" si="27"/>
        <v>477.71396249608222</v>
      </c>
      <c r="G132" s="70">
        <f t="shared" si="28"/>
        <v>4080.5179097033647</v>
      </c>
      <c r="H132" s="338">
        <f t="shared" si="29"/>
        <v>24203.122715563921</v>
      </c>
      <c r="K132" s="485"/>
    </row>
    <row r="133" spans="2:11">
      <c r="B133" s="66"/>
      <c r="C133" s="343" t="s">
        <v>181</v>
      </c>
      <c r="D133" s="33"/>
      <c r="E133" s="29"/>
      <c r="F133" s="33"/>
      <c r="G133" s="29"/>
      <c r="H133" s="33"/>
      <c r="K133" s="485"/>
    </row>
    <row r="134" spans="2:11" ht="24" thickBot="1">
      <c r="B134" s="484" t="s">
        <v>6</v>
      </c>
      <c r="C134" s="345">
        <f>SUM(C120:C133)</f>
        <v>100</v>
      </c>
      <c r="D134" s="348">
        <v>4259666.2226062259</v>
      </c>
      <c r="E134" s="348">
        <v>20257885.138462387</v>
      </c>
      <c r="F134" s="348">
        <v>596204.7183048327</v>
      </c>
      <c r="G134" s="348">
        <v>5092637.4816027507</v>
      </c>
      <c r="H134" s="358">
        <f>SUM(H120:H133)</f>
        <v>30206393.560976192</v>
      </c>
    </row>
    <row r="135" spans="2:11" ht="24" thickTop="1"/>
    <row r="136" spans="2:11">
      <c r="B136" s="59" t="s">
        <v>197</v>
      </c>
    </row>
    <row r="137" spans="2:11">
      <c r="B137" s="340" t="s">
        <v>95</v>
      </c>
      <c r="C137" s="341" t="s">
        <v>231</v>
      </c>
      <c r="D137" s="340" t="s">
        <v>3</v>
      </c>
      <c r="E137" s="342" t="s">
        <v>4</v>
      </c>
      <c r="F137" s="340" t="s">
        <v>5</v>
      </c>
      <c r="G137" s="342" t="s">
        <v>54</v>
      </c>
      <c r="H137" s="340" t="s">
        <v>6</v>
      </c>
    </row>
    <row r="138" spans="2:11">
      <c r="B138" s="12" t="s">
        <v>200</v>
      </c>
      <c r="C138" s="343">
        <v>79.220779220779221</v>
      </c>
      <c r="D138" s="69">
        <f>+$D$142*C138/$C$142</f>
        <v>680924.80982512562</v>
      </c>
      <c r="E138" s="70">
        <f>+$E$142*C138/$C$142</f>
        <v>3238304.5676585869</v>
      </c>
      <c r="F138" s="69">
        <f>+$F$142*C138/$C$142</f>
        <v>95305.726602253038</v>
      </c>
      <c r="G138" s="70">
        <f>+$G$142*C138/$C$142</f>
        <v>32973632.874314677</v>
      </c>
      <c r="H138" s="338">
        <f>SUM(D138:G138)</f>
        <v>36988167.97840064</v>
      </c>
      <c r="K138" s="485"/>
    </row>
    <row r="139" spans="2:11">
      <c r="B139" s="12" t="s">
        <v>201</v>
      </c>
      <c r="C139" s="343">
        <v>20.779220779220779</v>
      </c>
      <c r="D139" s="69">
        <f>+$D$142*C139/$C$142</f>
        <v>178603.22880659037</v>
      </c>
      <c r="E139" s="70">
        <f>+$E$142*C139/$C$142</f>
        <v>849391.36200880969</v>
      </c>
      <c r="F139" s="69">
        <f>+$F$142*C139/$C$142</f>
        <v>24998.223371082764</v>
      </c>
      <c r="G139" s="70">
        <f>+$G$142*C139/$C$142</f>
        <v>8648821.7375251614</v>
      </c>
      <c r="H139" s="338">
        <f>SUM(D139:G139)</f>
        <v>9701814.551711645</v>
      </c>
      <c r="K139" s="485"/>
    </row>
    <row r="140" spans="2:11">
      <c r="B140" s="12"/>
      <c r="C140" s="343"/>
      <c r="D140" s="69"/>
      <c r="E140" s="70"/>
      <c r="F140" s="69"/>
      <c r="G140" s="70"/>
      <c r="H140" s="338"/>
      <c r="K140" s="485"/>
    </row>
    <row r="141" spans="2:11" hidden="1">
      <c r="B141" s="34"/>
      <c r="C141" s="343"/>
      <c r="D141" s="33"/>
      <c r="E141" s="29"/>
      <c r="F141" s="33"/>
      <c r="G141" s="29"/>
      <c r="H141" s="33"/>
    </row>
    <row r="142" spans="2:11" ht="24" thickBot="1">
      <c r="B142" s="344" t="s">
        <v>6</v>
      </c>
      <c r="C142" s="345">
        <f>SUM(C138:C141)</f>
        <v>100</v>
      </c>
      <c r="D142" s="348">
        <v>859528.03863171604</v>
      </c>
      <c r="E142" s="348">
        <v>4087695.9296673969</v>
      </c>
      <c r="F142" s="348">
        <v>120303.94997333581</v>
      </c>
      <c r="G142" s="348">
        <v>41622454.611839838</v>
      </c>
      <c r="H142" s="251">
        <f>SUM(H138:H141)</f>
        <v>46689982.530112281</v>
      </c>
    </row>
    <row r="143" spans="2:11" ht="24" thickTop="1"/>
    <row r="144" spans="2:11">
      <c r="B144" s="59" t="s">
        <v>202</v>
      </c>
    </row>
    <row r="145" spans="2:11">
      <c r="B145" s="340" t="s">
        <v>95</v>
      </c>
      <c r="C145" s="341" t="s">
        <v>231</v>
      </c>
      <c r="D145" s="340" t="s">
        <v>3</v>
      </c>
      <c r="E145" s="342" t="s">
        <v>4</v>
      </c>
      <c r="F145" s="340" t="s">
        <v>5</v>
      </c>
      <c r="G145" s="342" t="s">
        <v>54</v>
      </c>
      <c r="H145" s="340" t="s">
        <v>6</v>
      </c>
    </row>
    <row r="146" spans="2:11">
      <c r="B146" s="12" t="s">
        <v>384</v>
      </c>
      <c r="C146" s="343">
        <v>100</v>
      </c>
      <c r="D146" s="69">
        <f>+D148</f>
        <v>6468388.546971648</v>
      </c>
      <c r="E146" s="69">
        <f>+E148</f>
        <v>30762004.666019235</v>
      </c>
      <c r="F146" s="69">
        <f>+F148</f>
        <v>905348.81608021702</v>
      </c>
      <c r="G146" s="69">
        <f>+G148</f>
        <v>22763438.484598979</v>
      </c>
      <c r="H146" s="69">
        <f>SUM(D146:G146)</f>
        <v>60899180.513670079</v>
      </c>
      <c r="K146" s="485"/>
    </row>
    <row r="147" spans="2:11">
      <c r="B147" s="33"/>
      <c r="C147" s="343"/>
      <c r="D147" s="33"/>
      <c r="E147" s="29"/>
      <c r="F147" s="33"/>
      <c r="G147" s="29"/>
      <c r="H147" s="69"/>
    </row>
    <row r="148" spans="2:11" ht="24" thickBot="1">
      <c r="B148" s="344" t="s">
        <v>6</v>
      </c>
      <c r="C148" s="345">
        <f>SUM(C146:C147)</f>
        <v>100</v>
      </c>
      <c r="D148" s="348">
        <v>6468388.546971648</v>
      </c>
      <c r="E148" s="348">
        <v>30762004.666019235</v>
      </c>
      <c r="F148" s="348">
        <v>905348.81608021702</v>
      </c>
      <c r="G148" s="348">
        <v>22763438.484598979</v>
      </c>
      <c r="H148" s="73">
        <f>SUM(H146:H147)</f>
        <v>60899180.513670079</v>
      </c>
    </row>
    <row r="149" spans="2:11" ht="24" hidden="1" thickTop="1"/>
    <row r="150" spans="2:11" ht="24" thickTop="1">
      <c r="B150" s="59" t="s">
        <v>204</v>
      </c>
    </row>
    <row r="151" spans="2:11">
      <c r="B151" s="340" t="s">
        <v>95</v>
      </c>
      <c r="C151" s="341" t="s">
        <v>231</v>
      </c>
      <c r="D151" s="340" t="s">
        <v>3</v>
      </c>
      <c r="E151" s="342" t="s">
        <v>4</v>
      </c>
      <c r="F151" s="340" t="s">
        <v>5</v>
      </c>
      <c r="G151" s="342" t="s">
        <v>54</v>
      </c>
      <c r="H151" s="340" t="s">
        <v>6</v>
      </c>
    </row>
    <row r="152" spans="2:11">
      <c r="B152" s="33" t="s">
        <v>206</v>
      </c>
      <c r="C152" s="343">
        <v>40</v>
      </c>
      <c r="D152" s="69">
        <f>+$D$156*C152/$C$156</f>
        <v>4857521.6202754192</v>
      </c>
      <c r="E152" s="70">
        <f>+$E$156*C152/$C$156</f>
        <v>23101132.788035765</v>
      </c>
      <c r="F152" s="69">
        <f>+$F$156*C152/$C$156</f>
        <v>679883.62419251027</v>
      </c>
      <c r="G152" s="70">
        <f>+$G$156*C152/$C$156</f>
        <v>53910.883572943916</v>
      </c>
      <c r="H152" s="69">
        <f>SUM(D152:G152)</f>
        <v>28692448.916076638</v>
      </c>
      <c r="K152" s="485"/>
    </row>
    <row r="153" spans="2:11">
      <c r="B153" s="12" t="s">
        <v>207</v>
      </c>
      <c r="C153" s="343">
        <v>26.5</v>
      </c>
      <c r="D153" s="69">
        <f>+$D$156*C153/$C$156</f>
        <v>3218108.0734324646</v>
      </c>
      <c r="E153" s="70">
        <f>+$E$156*C153/$C$156</f>
        <v>15304500.472073697</v>
      </c>
      <c r="F153" s="69">
        <f>+$F$156*C153/$C$156</f>
        <v>450422.90102753794</v>
      </c>
      <c r="G153" s="70">
        <f>+$G$156*C153/$C$156</f>
        <v>35715.960367075342</v>
      </c>
      <c r="H153" s="69">
        <f>SUM(D153:G153)</f>
        <v>19008747.406900775</v>
      </c>
      <c r="K153" s="485"/>
    </row>
    <row r="154" spans="2:11">
      <c r="B154" s="12" t="s">
        <v>208</v>
      </c>
      <c r="C154" s="343">
        <v>33.5</v>
      </c>
      <c r="D154" s="69">
        <f>+$D$156*C154/$C$156</f>
        <v>4068174.3569806628</v>
      </c>
      <c r="E154" s="70">
        <f>+$E$156*C154/$C$156</f>
        <v>19347198.709979955</v>
      </c>
      <c r="F154" s="69">
        <f>+$F$156*C154/$C$156</f>
        <v>569402.53526122728</v>
      </c>
      <c r="G154" s="70">
        <f>+$G$156*C154/$C$156</f>
        <v>45150.364992340532</v>
      </c>
      <c r="H154" s="69">
        <f>SUM(D154:G154)</f>
        <v>24029925.967214186</v>
      </c>
      <c r="K154" s="485"/>
    </row>
    <row r="155" spans="2:11">
      <c r="B155" s="34"/>
      <c r="C155" s="343"/>
      <c r="D155" s="69"/>
      <c r="E155" s="29"/>
      <c r="F155" s="33"/>
      <c r="G155" s="29"/>
      <c r="H155" s="69"/>
      <c r="K155" s="485"/>
    </row>
    <row r="156" spans="2:11" ht="24" thickBot="1">
      <c r="B156" s="344" t="s">
        <v>6</v>
      </c>
      <c r="C156" s="345">
        <f>SUM(C152:C155)</f>
        <v>100</v>
      </c>
      <c r="D156" s="348">
        <v>12143804.050688546</v>
      </c>
      <c r="E156" s="348">
        <v>57752831.970089413</v>
      </c>
      <c r="F156" s="348">
        <v>1699709.0604812754</v>
      </c>
      <c r="G156" s="348">
        <v>134777.20893235979</v>
      </c>
      <c r="H156" s="73">
        <f>SUM(H152:H155)</f>
        <v>71731122.290191591</v>
      </c>
    </row>
    <row r="157" spans="2:11" ht="24" thickTop="1">
      <c r="B157" s="29"/>
      <c r="C157" s="343"/>
      <c r="D157" s="339"/>
      <c r="E157" s="339"/>
      <c r="F157" s="339"/>
      <c r="G157" s="339"/>
      <c r="H157" s="70"/>
    </row>
    <row r="158" spans="2:11">
      <c r="B158" s="59" t="s">
        <v>240</v>
      </c>
    </row>
    <row r="159" spans="2:11">
      <c r="B159" s="340" t="s">
        <v>95</v>
      </c>
      <c r="C159" s="341" t="s">
        <v>231</v>
      </c>
      <c r="D159" s="340" t="s">
        <v>3</v>
      </c>
      <c r="E159" s="342" t="s">
        <v>4</v>
      </c>
      <c r="F159" s="340" t="s">
        <v>5</v>
      </c>
      <c r="G159" s="342" t="s">
        <v>54</v>
      </c>
      <c r="H159" s="340" t="s">
        <v>6</v>
      </c>
    </row>
    <row r="160" spans="2:11">
      <c r="B160" s="12" t="s">
        <v>210</v>
      </c>
      <c r="C160" s="343">
        <v>63.579694172751068</v>
      </c>
      <c r="D160" s="69">
        <f>+$D$163*C160/$C$163</f>
        <v>4354656.7487055939</v>
      </c>
      <c r="E160" s="70">
        <f>+$E$163*C160/$C$163</f>
        <v>20709635.831216373</v>
      </c>
      <c r="F160" s="69">
        <f>+$F$163*C160/$C$163</f>
        <v>609500.07923103473</v>
      </c>
      <c r="G160" s="70">
        <f>+$G$163*C160/$C$163</f>
        <v>5600115.7045882186</v>
      </c>
      <c r="H160" s="69">
        <f>SUM(D160:G160)</f>
        <v>31273908.363741223</v>
      </c>
      <c r="K160" s="485"/>
    </row>
    <row r="161" spans="2:11">
      <c r="B161" s="12" t="s">
        <v>211</v>
      </c>
      <c r="C161" s="343">
        <v>36.420305827248932</v>
      </c>
      <c r="D161" s="69">
        <f>+$D$163*C161/$C$163</f>
        <v>2494474.5743763419</v>
      </c>
      <c r="E161" s="70">
        <f>+$E$163*C161/$C$163</f>
        <v>11863084.281193495</v>
      </c>
      <c r="F161" s="69">
        <f>+$F$163*C161/$C$163</f>
        <v>349139.44736840867</v>
      </c>
      <c r="G161" s="70">
        <f>+$G$163*C161/$C$163</f>
        <v>3207909.8410714702</v>
      </c>
      <c r="H161" s="69">
        <f>SUM(D161:G161)</f>
        <v>17914608.144009717</v>
      </c>
      <c r="K161" s="485"/>
    </row>
    <row r="162" spans="2:11">
      <c r="B162" s="33"/>
      <c r="C162" s="343"/>
      <c r="D162" s="33"/>
      <c r="E162" s="29"/>
      <c r="F162" s="33"/>
      <c r="G162" s="29"/>
      <c r="H162" s="69"/>
      <c r="K162" s="485"/>
    </row>
    <row r="163" spans="2:11" ht="24" thickBot="1">
      <c r="B163" s="344" t="s">
        <v>6</v>
      </c>
      <c r="C163" s="345">
        <f>SUM(C160:C162)</f>
        <v>100</v>
      </c>
      <c r="D163" s="348">
        <v>6849131.3230819358</v>
      </c>
      <c r="E163" s="348">
        <v>32572720.112409867</v>
      </c>
      <c r="F163" s="348">
        <v>958639.5265994434</v>
      </c>
      <c r="G163" s="348">
        <v>8808025.5456596892</v>
      </c>
      <c r="H163" s="73">
        <f>SUM(H160:H162)</f>
        <v>49188516.507750943</v>
      </c>
    </row>
    <row r="164" spans="2:11" ht="24" thickTop="1">
      <c r="C164" s="58"/>
    </row>
    <row r="166" spans="2:11" ht="26.25">
      <c r="B166" s="359" t="s">
        <v>241</v>
      </c>
    </row>
    <row r="168" spans="2:11">
      <c r="B168" s="59" t="s">
        <v>242</v>
      </c>
    </row>
    <row r="169" spans="2:11">
      <c r="B169" s="340" t="s">
        <v>95</v>
      </c>
      <c r="C169" s="341" t="s">
        <v>231</v>
      </c>
      <c r="D169" s="340" t="s">
        <v>3</v>
      </c>
      <c r="E169" s="342" t="s">
        <v>4</v>
      </c>
      <c r="F169" s="340" t="s">
        <v>5</v>
      </c>
      <c r="G169" s="342" t="s">
        <v>54</v>
      </c>
      <c r="H169" s="340" t="s">
        <v>6</v>
      </c>
    </row>
    <row r="170" spans="2:11">
      <c r="B170" s="33" t="s">
        <v>216</v>
      </c>
      <c r="C170" s="343">
        <v>21.593909017867389</v>
      </c>
      <c r="D170" s="69">
        <f>+$D$173*C170/$C$173</f>
        <v>366840.20828468719</v>
      </c>
      <c r="E170" s="70">
        <f>+$E$173*C170/$C$173</f>
        <v>1744598.3828878487</v>
      </c>
      <c r="F170" s="69">
        <f>+$F$173*C170/$C$173</f>
        <v>51344.835865905443</v>
      </c>
      <c r="G170" s="70">
        <f>+$G$173*C170/$C$173</f>
        <v>1195462.7880140783</v>
      </c>
      <c r="H170" s="69">
        <f>SUM(D170:G170)</f>
        <v>3358246.2150525199</v>
      </c>
      <c r="K170" s="485"/>
    </row>
    <row r="171" spans="2:11">
      <c r="B171" s="33" t="s">
        <v>218</v>
      </c>
      <c r="C171" s="343">
        <v>78.406090982132611</v>
      </c>
      <c r="D171" s="69">
        <f>+$D$173*C171/$C$173</f>
        <v>1331973.1375581317</v>
      </c>
      <c r="E171" s="70">
        <f>+$E$173*C171/$C$173</f>
        <v>6334524.2134161387</v>
      </c>
      <c r="F171" s="69">
        <f>+$F$173*C171/$C$173</f>
        <v>186429.78763288455</v>
      </c>
      <c r="G171" s="70">
        <f>+$G$173*C171/$C$173</f>
        <v>4340648.2839781195</v>
      </c>
      <c r="H171" s="69">
        <f>SUM(D171:G171)</f>
        <v>12193575.422585275</v>
      </c>
      <c r="K171" s="485"/>
    </row>
    <row r="172" spans="2:11">
      <c r="B172" s="33"/>
      <c r="C172" s="343"/>
      <c r="D172" s="33"/>
      <c r="E172" s="29"/>
      <c r="F172" s="33"/>
      <c r="G172" s="29"/>
      <c r="H172" s="33"/>
      <c r="K172" s="485"/>
    </row>
    <row r="173" spans="2:11" ht="24" thickBot="1">
      <c r="B173" s="344" t="s">
        <v>6</v>
      </c>
      <c r="C173" s="345">
        <v>100</v>
      </c>
      <c r="D173" s="348">
        <v>1698813.345842819</v>
      </c>
      <c r="E173" s="348">
        <v>8079122.5963039873</v>
      </c>
      <c r="F173" s="348">
        <v>237774.62349878997</v>
      </c>
      <c r="G173" s="348">
        <v>5536111.071992198</v>
      </c>
      <c r="H173" s="360">
        <f>SUM(H170:H172)</f>
        <v>15551821.637637794</v>
      </c>
    </row>
    <row r="174" spans="2:11" ht="24" thickTop="1">
      <c r="D174" s="356"/>
      <c r="E174" s="356"/>
      <c r="F174" s="356"/>
      <c r="G174" s="355"/>
    </row>
    <row r="175" spans="2:11">
      <c r="H175" s="356"/>
    </row>
    <row r="176" spans="2:11">
      <c r="H176" s="506"/>
    </row>
  </sheetData>
  <mergeCells count="1">
    <mergeCell ref="B1:H1"/>
  </mergeCells>
  <pageMargins left="0.70866141732283461" right="0.70866141732283461" top="1.1417322834645669" bottom="0.74803149606299213" header="0.31496062992125984" footer="0.31496062992125984"/>
  <pageSetup paperSize="9" scale="86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1792-E231-4DD4-B177-12DC04BFCA6C}">
  <sheetPr>
    <pageSetUpPr fitToPage="1"/>
  </sheetPr>
  <dimension ref="A1:L38"/>
  <sheetViews>
    <sheetView topLeftCell="A13" workbookViewId="0">
      <selection activeCell="D21" sqref="D21"/>
    </sheetView>
  </sheetViews>
  <sheetFormatPr defaultRowHeight="21"/>
  <cols>
    <col min="1" max="1" width="55.85546875" style="3" bestFit="1" customWidth="1"/>
    <col min="2" max="2" width="16.42578125" style="3" bestFit="1" customWidth="1"/>
    <col min="3" max="3" width="17.28515625" style="3" bestFit="1" customWidth="1"/>
    <col min="4" max="4" width="15" style="3" bestFit="1" customWidth="1"/>
    <col min="5" max="5" width="15.140625" style="3" bestFit="1" customWidth="1"/>
    <col min="6" max="6" width="16.28515625" style="3" bestFit="1" customWidth="1"/>
    <col min="7" max="7" width="12.140625" style="3" bestFit="1" customWidth="1"/>
    <col min="8" max="8" width="8.42578125" style="3" bestFit="1" customWidth="1"/>
    <col min="9" max="9" width="13.28515625" style="3" bestFit="1" customWidth="1"/>
    <col min="10" max="10" width="9.140625" style="3"/>
    <col min="11" max="11" width="11.85546875" style="3" bestFit="1" customWidth="1"/>
    <col min="12" max="12" width="13.42578125" style="86" bestFit="1" customWidth="1"/>
    <col min="13" max="256" width="9.140625" style="3"/>
    <col min="257" max="257" width="55.85546875" style="3" bestFit="1" customWidth="1"/>
    <col min="258" max="258" width="16.42578125" style="3" bestFit="1" customWidth="1"/>
    <col min="259" max="259" width="17.28515625" style="3" bestFit="1" customWidth="1"/>
    <col min="260" max="260" width="15" style="3" bestFit="1" customWidth="1"/>
    <col min="261" max="261" width="14.5703125" style="3" bestFit="1" customWidth="1"/>
    <col min="262" max="262" width="16.28515625" style="3" bestFit="1" customWidth="1"/>
    <col min="263" max="263" width="12.140625" style="3" bestFit="1" customWidth="1"/>
    <col min="264" max="264" width="8.42578125" style="3" bestFit="1" customWidth="1"/>
    <col min="265" max="265" width="13.28515625" style="3" bestFit="1" customWidth="1"/>
    <col min="266" max="512" width="9.140625" style="3"/>
    <col min="513" max="513" width="55.85546875" style="3" bestFit="1" customWidth="1"/>
    <col min="514" max="514" width="16.42578125" style="3" bestFit="1" customWidth="1"/>
    <col min="515" max="515" width="17.28515625" style="3" bestFit="1" customWidth="1"/>
    <col min="516" max="516" width="15" style="3" bestFit="1" customWidth="1"/>
    <col min="517" max="517" width="14.5703125" style="3" bestFit="1" customWidth="1"/>
    <col min="518" max="518" width="16.28515625" style="3" bestFit="1" customWidth="1"/>
    <col min="519" max="519" width="12.140625" style="3" bestFit="1" customWidth="1"/>
    <col min="520" max="520" width="8.42578125" style="3" bestFit="1" customWidth="1"/>
    <col min="521" max="521" width="13.28515625" style="3" bestFit="1" customWidth="1"/>
    <col min="522" max="768" width="9.140625" style="3"/>
    <col min="769" max="769" width="55.85546875" style="3" bestFit="1" customWidth="1"/>
    <col min="770" max="770" width="16.42578125" style="3" bestFit="1" customWidth="1"/>
    <col min="771" max="771" width="17.28515625" style="3" bestFit="1" customWidth="1"/>
    <col min="772" max="772" width="15" style="3" bestFit="1" customWidth="1"/>
    <col min="773" max="773" width="14.5703125" style="3" bestFit="1" customWidth="1"/>
    <col min="774" max="774" width="16.28515625" style="3" bestFit="1" customWidth="1"/>
    <col min="775" max="775" width="12.140625" style="3" bestFit="1" customWidth="1"/>
    <col min="776" max="776" width="8.42578125" style="3" bestFit="1" customWidth="1"/>
    <col min="777" max="777" width="13.28515625" style="3" bestFit="1" customWidth="1"/>
    <col min="778" max="1024" width="9.140625" style="3"/>
    <col min="1025" max="1025" width="55.85546875" style="3" bestFit="1" customWidth="1"/>
    <col min="1026" max="1026" width="16.42578125" style="3" bestFit="1" customWidth="1"/>
    <col min="1027" max="1027" width="17.28515625" style="3" bestFit="1" customWidth="1"/>
    <col min="1028" max="1028" width="15" style="3" bestFit="1" customWidth="1"/>
    <col min="1029" max="1029" width="14.5703125" style="3" bestFit="1" customWidth="1"/>
    <col min="1030" max="1030" width="16.28515625" style="3" bestFit="1" customWidth="1"/>
    <col min="1031" max="1031" width="12.140625" style="3" bestFit="1" customWidth="1"/>
    <col min="1032" max="1032" width="8.42578125" style="3" bestFit="1" customWidth="1"/>
    <col min="1033" max="1033" width="13.28515625" style="3" bestFit="1" customWidth="1"/>
    <col min="1034" max="1280" width="9.140625" style="3"/>
    <col min="1281" max="1281" width="55.85546875" style="3" bestFit="1" customWidth="1"/>
    <col min="1282" max="1282" width="16.42578125" style="3" bestFit="1" customWidth="1"/>
    <col min="1283" max="1283" width="17.28515625" style="3" bestFit="1" customWidth="1"/>
    <col min="1284" max="1284" width="15" style="3" bestFit="1" customWidth="1"/>
    <col min="1285" max="1285" width="14.5703125" style="3" bestFit="1" customWidth="1"/>
    <col min="1286" max="1286" width="16.28515625" style="3" bestFit="1" customWidth="1"/>
    <col min="1287" max="1287" width="12.140625" style="3" bestFit="1" customWidth="1"/>
    <col min="1288" max="1288" width="8.42578125" style="3" bestFit="1" customWidth="1"/>
    <col min="1289" max="1289" width="13.28515625" style="3" bestFit="1" customWidth="1"/>
    <col min="1290" max="1536" width="9.140625" style="3"/>
    <col min="1537" max="1537" width="55.85546875" style="3" bestFit="1" customWidth="1"/>
    <col min="1538" max="1538" width="16.42578125" style="3" bestFit="1" customWidth="1"/>
    <col min="1539" max="1539" width="17.28515625" style="3" bestFit="1" customWidth="1"/>
    <col min="1540" max="1540" width="15" style="3" bestFit="1" customWidth="1"/>
    <col min="1541" max="1541" width="14.5703125" style="3" bestFit="1" customWidth="1"/>
    <col min="1542" max="1542" width="16.28515625" style="3" bestFit="1" customWidth="1"/>
    <col min="1543" max="1543" width="12.140625" style="3" bestFit="1" customWidth="1"/>
    <col min="1544" max="1544" width="8.42578125" style="3" bestFit="1" customWidth="1"/>
    <col min="1545" max="1545" width="13.28515625" style="3" bestFit="1" customWidth="1"/>
    <col min="1546" max="1792" width="9.140625" style="3"/>
    <col min="1793" max="1793" width="55.85546875" style="3" bestFit="1" customWidth="1"/>
    <col min="1794" max="1794" width="16.42578125" style="3" bestFit="1" customWidth="1"/>
    <col min="1795" max="1795" width="17.28515625" style="3" bestFit="1" customWidth="1"/>
    <col min="1796" max="1796" width="15" style="3" bestFit="1" customWidth="1"/>
    <col min="1797" max="1797" width="14.5703125" style="3" bestFit="1" customWidth="1"/>
    <col min="1798" max="1798" width="16.28515625" style="3" bestFit="1" customWidth="1"/>
    <col min="1799" max="1799" width="12.140625" style="3" bestFit="1" customWidth="1"/>
    <col min="1800" max="1800" width="8.42578125" style="3" bestFit="1" customWidth="1"/>
    <col min="1801" max="1801" width="13.28515625" style="3" bestFit="1" customWidth="1"/>
    <col min="1802" max="2048" width="9.140625" style="3"/>
    <col min="2049" max="2049" width="55.85546875" style="3" bestFit="1" customWidth="1"/>
    <col min="2050" max="2050" width="16.42578125" style="3" bestFit="1" customWidth="1"/>
    <col min="2051" max="2051" width="17.28515625" style="3" bestFit="1" customWidth="1"/>
    <col min="2052" max="2052" width="15" style="3" bestFit="1" customWidth="1"/>
    <col min="2053" max="2053" width="14.5703125" style="3" bestFit="1" customWidth="1"/>
    <col min="2054" max="2054" width="16.28515625" style="3" bestFit="1" customWidth="1"/>
    <col min="2055" max="2055" width="12.140625" style="3" bestFit="1" customWidth="1"/>
    <col min="2056" max="2056" width="8.42578125" style="3" bestFit="1" customWidth="1"/>
    <col min="2057" max="2057" width="13.28515625" style="3" bestFit="1" customWidth="1"/>
    <col min="2058" max="2304" width="9.140625" style="3"/>
    <col min="2305" max="2305" width="55.85546875" style="3" bestFit="1" customWidth="1"/>
    <col min="2306" max="2306" width="16.42578125" style="3" bestFit="1" customWidth="1"/>
    <col min="2307" max="2307" width="17.28515625" style="3" bestFit="1" customWidth="1"/>
    <col min="2308" max="2308" width="15" style="3" bestFit="1" customWidth="1"/>
    <col min="2309" max="2309" width="14.5703125" style="3" bestFit="1" customWidth="1"/>
    <col min="2310" max="2310" width="16.28515625" style="3" bestFit="1" customWidth="1"/>
    <col min="2311" max="2311" width="12.140625" style="3" bestFit="1" customWidth="1"/>
    <col min="2312" max="2312" width="8.42578125" style="3" bestFit="1" customWidth="1"/>
    <col min="2313" max="2313" width="13.28515625" style="3" bestFit="1" customWidth="1"/>
    <col min="2314" max="2560" width="9.140625" style="3"/>
    <col min="2561" max="2561" width="55.85546875" style="3" bestFit="1" customWidth="1"/>
    <col min="2562" max="2562" width="16.42578125" style="3" bestFit="1" customWidth="1"/>
    <col min="2563" max="2563" width="17.28515625" style="3" bestFit="1" customWidth="1"/>
    <col min="2564" max="2564" width="15" style="3" bestFit="1" customWidth="1"/>
    <col min="2565" max="2565" width="14.5703125" style="3" bestFit="1" customWidth="1"/>
    <col min="2566" max="2566" width="16.28515625" style="3" bestFit="1" customWidth="1"/>
    <col min="2567" max="2567" width="12.140625" style="3" bestFit="1" customWidth="1"/>
    <col min="2568" max="2568" width="8.42578125" style="3" bestFit="1" customWidth="1"/>
    <col min="2569" max="2569" width="13.28515625" style="3" bestFit="1" customWidth="1"/>
    <col min="2570" max="2816" width="9.140625" style="3"/>
    <col min="2817" max="2817" width="55.85546875" style="3" bestFit="1" customWidth="1"/>
    <col min="2818" max="2818" width="16.42578125" style="3" bestFit="1" customWidth="1"/>
    <col min="2819" max="2819" width="17.28515625" style="3" bestFit="1" customWidth="1"/>
    <col min="2820" max="2820" width="15" style="3" bestFit="1" customWidth="1"/>
    <col min="2821" max="2821" width="14.5703125" style="3" bestFit="1" customWidth="1"/>
    <col min="2822" max="2822" width="16.28515625" style="3" bestFit="1" customWidth="1"/>
    <col min="2823" max="2823" width="12.140625" style="3" bestFit="1" customWidth="1"/>
    <col min="2824" max="2824" width="8.42578125" style="3" bestFit="1" customWidth="1"/>
    <col min="2825" max="2825" width="13.28515625" style="3" bestFit="1" customWidth="1"/>
    <col min="2826" max="3072" width="9.140625" style="3"/>
    <col min="3073" max="3073" width="55.85546875" style="3" bestFit="1" customWidth="1"/>
    <col min="3074" max="3074" width="16.42578125" style="3" bestFit="1" customWidth="1"/>
    <col min="3075" max="3075" width="17.28515625" style="3" bestFit="1" customWidth="1"/>
    <col min="3076" max="3076" width="15" style="3" bestFit="1" customWidth="1"/>
    <col min="3077" max="3077" width="14.5703125" style="3" bestFit="1" customWidth="1"/>
    <col min="3078" max="3078" width="16.28515625" style="3" bestFit="1" customWidth="1"/>
    <col min="3079" max="3079" width="12.140625" style="3" bestFit="1" customWidth="1"/>
    <col min="3080" max="3080" width="8.42578125" style="3" bestFit="1" customWidth="1"/>
    <col min="3081" max="3081" width="13.28515625" style="3" bestFit="1" customWidth="1"/>
    <col min="3082" max="3328" width="9.140625" style="3"/>
    <col min="3329" max="3329" width="55.85546875" style="3" bestFit="1" customWidth="1"/>
    <col min="3330" max="3330" width="16.42578125" style="3" bestFit="1" customWidth="1"/>
    <col min="3331" max="3331" width="17.28515625" style="3" bestFit="1" customWidth="1"/>
    <col min="3332" max="3332" width="15" style="3" bestFit="1" customWidth="1"/>
    <col min="3333" max="3333" width="14.5703125" style="3" bestFit="1" customWidth="1"/>
    <col min="3334" max="3334" width="16.28515625" style="3" bestFit="1" customWidth="1"/>
    <col min="3335" max="3335" width="12.140625" style="3" bestFit="1" customWidth="1"/>
    <col min="3336" max="3336" width="8.42578125" style="3" bestFit="1" customWidth="1"/>
    <col min="3337" max="3337" width="13.28515625" style="3" bestFit="1" customWidth="1"/>
    <col min="3338" max="3584" width="9.140625" style="3"/>
    <col min="3585" max="3585" width="55.85546875" style="3" bestFit="1" customWidth="1"/>
    <col min="3586" max="3586" width="16.42578125" style="3" bestFit="1" customWidth="1"/>
    <col min="3587" max="3587" width="17.28515625" style="3" bestFit="1" customWidth="1"/>
    <col min="3588" max="3588" width="15" style="3" bestFit="1" customWidth="1"/>
    <col min="3589" max="3589" width="14.5703125" style="3" bestFit="1" customWidth="1"/>
    <col min="3590" max="3590" width="16.28515625" style="3" bestFit="1" customWidth="1"/>
    <col min="3591" max="3591" width="12.140625" style="3" bestFit="1" customWidth="1"/>
    <col min="3592" max="3592" width="8.42578125" style="3" bestFit="1" customWidth="1"/>
    <col min="3593" max="3593" width="13.28515625" style="3" bestFit="1" customWidth="1"/>
    <col min="3594" max="3840" width="9.140625" style="3"/>
    <col min="3841" max="3841" width="55.85546875" style="3" bestFit="1" customWidth="1"/>
    <col min="3842" max="3842" width="16.42578125" style="3" bestFit="1" customWidth="1"/>
    <col min="3843" max="3843" width="17.28515625" style="3" bestFit="1" customWidth="1"/>
    <col min="3844" max="3844" width="15" style="3" bestFit="1" customWidth="1"/>
    <col min="3845" max="3845" width="14.5703125" style="3" bestFit="1" customWidth="1"/>
    <col min="3846" max="3846" width="16.28515625" style="3" bestFit="1" customWidth="1"/>
    <col min="3847" max="3847" width="12.140625" style="3" bestFit="1" customWidth="1"/>
    <col min="3848" max="3848" width="8.42578125" style="3" bestFit="1" customWidth="1"/>
    <col min="3849" max="3849" width="13.28515625" style="3" bestFit="1" customWidth="1"/>
    <col min="3850" max="4096" width="9.140625" style="3"/>
    <col min="4097" max="4097" width="55.85546875" style="3" bestFit="1" customWidth="1"/>
    <col min="4098" max="4098" width="16.42578125" style="3" bestFit="1" customWidth="1"/>
    <col min="4099" max="4099" width="17.28515625" style="3" bestFit="1" customWidth="1"/>
    <col min="4100" max="4100" width="15" style="3" bestFit="1" customWidth="1"/>
    <col min="4101" max="4101" width="14.5703125" style="3" bestFit="1" customWidth="1"/>
    <col min="4102" max="4102" width="16.28515625" style="3" bestFit="1" customWidth="1"/>
    <col min="4103" max="4103" width="12.140625" style="3" bestFit="1" customWidth="1"/>
    <col min="4104" max="4104" width="8.42578125" style="3" bestFit="1" customWidth="1"/>
    <col min="4105" max="4105" width="13.28515625" style="3" bestFit="1" customWidth="1"/>
    <col min="4106" max="4352" width="9.140625" style="3"/>
    <col min="4353" max="4353" width="55.85546875" style="3" bestFit="1" customWidth="1"/>
    <col min="4354" max="4354" width="16.42578125" style="3" bestFit="1" customWidth="1"/>
    <col min="4355" max="4355" width="17.28515625" style="3" bestFit="1" customWidth="1"/>
    <col min="4356" max="4356" width="15" style="3" bestFit="1" customWidth="1"/>
    <col min="4357" max="4357" width="14.5703125" style="3" bestFit="1" customWidth="1"/>
    <col min="4358" max="4358" width="16.28515625" style="3" bestFit="1" customWidth="1"/>
    <col min="4359" max="4359" width="12.140625" style="3" bestFit="1" customWidth="1"/>
    <col min="4360" max="4360" width="8.42578125" style="3" bestFit="1" customWidth="1"/>
    <col min="4361" max="4361" width="13.28515625" style="3" bestFit="1" customWidth="1"/>
    <col min="4362" max="4608" width="9.140625" style="3"/>
    <col min="4609" max="4609" width="55.85546875" style="3" bestFit="1" customWidth="1"/>
    <col min="4610" max="4610" width="16.42578125" style="3" bestFit="1" customWidth="1"/>
    <col min="4611" max="4611" width="17.28515625" style="3" bestFit="1" customWidth="1"/>
    <col min="4612" max="4612" width="15" style="3" bestFit="1" customWidth="1"/>
    <col min="4613" max="4613" width="14.5703125" style="3" bestFit="1" customWidth="1"/>
    <col min="4614" max="4614" width="16.28515625" style="3" bestFit="1" customWidth="1"/>
    <col min="4615" max="4615" width="12.140625" style="3" bestFit="1" customWidth="1"/>
    <col min="4616" max="4616" width="8.42578125" style="3" bestFit="1" customWidth="1"/>
    <col min="4617" max="4617" width="13.28515625" style="3" bestFit="1" customWidth="1"/>
    <col min="4618" max="4864" width="9.140625" style="3"/>
    <col min="4865" max="4865" width="55.85546875" style="3" bestFit="1" customWidth="1"/>
    <col min="4866" max="4866" width="16.42578125" style="3" bestFit="1" customWidth="1"/>
    <col min="4867" max="4867" width="17.28515625" style="3" bestFit="1" customWidth="1"/>
    <col min="4868" max="4868" width="15" style="3" bestFit="1" customWidth="1"/>
    <col min="4869" max="4869" width="14.5703125" style="3" bestFit="1" customWidth="1"/>
    <col min="4870" max="4870" width="16.28515625" style="3" bestFit="1" customWidth="1"/>
    <col min="4871" max="4871" width="12.140625" style="3" bestFit="1" customWidth="1"/>
    <col min="4872" max="4872" width="8.42578125" style="3" bestFit="1" customWidth="1"/>
    <col min="4873" max="4873" width="13.28515625" style="3" bestFit="1" customWidth="1"/>
    <col min="4874" max="5120" width="9.140625" style="3"/>
    <col min="5121" max="5121" width="55.85546875" style="3" bestFit="1" customWidth="1"/>
    <col min="5122" max="5122" width="16.42578125" style="3" bestFit="1" customWidth="1"/>
    <col min="5123" max="5123" width="17.28515625" style="3" bestFit="1" customWidth="1"/>
    <col min="5124" max="5124" width="15" style="3" bestFit="1" customWidth="1"/>
    <col min="5125" max="5125" width="14.5703125" style="3" bestFit="1" customWidth="1"/>
    <col min="5126" max="5126" width="16.28515625" style="3" bestFit="1" customWidth="1"/>
    <col min="5127" max="5127" width="12.140625" style="3" bestFit="1" customWidth="1"/>
    <col min="5128" max="5128" width="8.42578125" style="3" bestFit="1" customWidth="1"/>
    <col min="5129" max="5129" width="13.28515625" style="3" bestFit="1" customWidth="1"/>
    <col min="5130" max="5376" width="9.140625" style="3"/>
    <col min="5377" max="5377" width="55.85546875" style="3" bestFit="1" customWidth="1"/>
    <col min="5378" max="5378" width="16.42578125" style="3" bestFit="1" customWidth="1"/>
    <col min="5379" max="5379" width="17.28515625" style="3" bestFit="1" customWidth="1"/>
    <col min="5380" max="5380" width="15" style="3" bestFit="1" customWidth="1"/>
    <col min="5381" max="5381" width="14.5703125" style="3" bestFit="1" customWidth="1"/>
    <col min="5382" max="5382" width="16.28515625" style="3" bestFit="1" customWidth="1"/>
    <col min="5383" max="5383" width="12.140625" style="3" bestFit="1" customWidth="1"/>
    <col min="5384" max="5384" width="8.42578125" style="3" bestFit="1" customWidth="1"/>
    <col min="5385" max="5385" width="13.28515625" style="3" bestFit="1" customWidth="1"/>
    <col min="5386" max="5632" width="9.140625" style="3"/>
    <col min="5633" max="5633" width="55.85546875" style="3" bestFit="1" customWidth="1"/>
    <col min="5634" max="5634" width="16.42578125" style="3" bestFit="1" customWidth="1"/>
    <col min="5635" max="5635" width="17.28515625" style="3" bestFit="1" customWidth="1"/>
    <col min="5636" max="5636" width="15" style="3" bestFit="1" customWidth="1"/>
    <col min="5637" max="5637" width="14.5703125" style="3" bestFit="1" customWidth="1"/>
    <col min="5638" max="5638" width="16.28515625" style="3" bestFit="1" customWidth="1"/>
    <col min="5639" max="5639" width="12.140625" style="3" bestFit="1" customWidth="1"/>
    <col min="5640" max="5640" width="8.42578125" style="3" bestFit="1" customWidth="1"/>
    <col min="5641" max="5641" width="13.28515625" style="3" bestFit="1" customWidth="1"/>
    <col min="5642" max="5888" width="9.140625" style="3"/>
    <col min="5889" max="5889" width="55.85546875" style="3" bestFit="1" customWidth="1"/>
    <col min="5890" max="5890" width="16.42578125" style="3" bestFit="1" customWidth="1"/>
    <col min="5891" max="5891" width="17.28515625" style="3" bestFit="1" customWidth="1"/>
    <col min="5892" max="5892" width="15" style="3" bestFit="1" customWidth="1"/>
    <col min="5893" max="5893" width="14.5703125" style="3" bestFit="1" customWidth="1"/>
    <col min="5894" max="5894" width="16.28515625" style="3" bestFit="1" customWidth="1"/>
    <col min="5895" max="5895" width="12.140625" style="3" bestFit="1" customWidth="1"/>
    <col min="5896" max="5896" width="8.42578125" style="3" bestFit="1" customWidth="1"/>
    <col min="5897" max="5897" width="13.28515625" style="3" bestFit="1" customWidth="1"/>
    <col min="5898" max="6144" width="9.140625" style="3"/>
    <col min="6145" max="6145" width="55.85546875" style="3" bestFit="1" customWidth="1"/>
    <col min="6146" max="6146" width="16.42578125" style="3" bestFit="1" customWidth="1"/>
    <col min="6147" max="6147" width="17.28515625" style="3" bestFit="1" customWidth="1"/>
    <col min="6148" max="6148" width="15" style="3" bestFit="1" customWidth="1"/>
    <col min="6149" max="6149" width="14.5703125" style="3" bestFit="1" customWidth="1"/>
    <col min="6150" max="6150" width="16.28515625" style="3" bestFit="1" customWidth="1"/>
    <col min="6151" max="6151" width="12.140625" style="3" bestFit="1" customWidth="1"/>
    <col min="6152" max="6152" width="8.42578125" style="3" bestFit="1" customWidth="1"/>
    <col min="6153" max="6153" width="13.28515625" style="3" bestFit="1" customWidth="1"/>
    <col min="6154" max="6400" width="9.140625" style="3"/>
    <col min="6401" max="6401" width="55.85546875" style="3" bestFit="1" customWidth="1"/>
    <col min="6402" max="6402" width="16.42578125" style="3" bestFit="1" customWidth="1"/>
    <col min="6403" max="6403" width="17.28515625" style="3" bestFit="1" customWidth="1"/>
    <col min="6404" max="6404" width="15" style="3" bestFit="1" customWidth="1"/>
    <col min="6405" max="6405" width="14.5703125" style="3" bestFit="1" customWidth="1"/>
    <col min="6406" max="6406" width="16.28515625" style="3" bestFit="1" customWidth="1"/>
    <col min="6407" max="6407" width="12.140625" style="3" bestFit="1" customWidth="1"/>
    <col min="6408" max="6408" width="8.42578125" style="3" bestFit="1" customWidth="1"/>
    <col min="6409" max="6409" width="13.28515625" style="3" bestFit="1" customWidth="1"/>
    <col min="6410" max="6656" width="9.140625" style="3"/>
    <col min="6657" max="6657" width="55.85546875" style="3" bestFit="1" customWidth="1"/>
    <col min="6658" max="6658" width="16.42578125" style="3" bestFit="1" customWidth="1"/>
    <col min="6659" max="6659" width="17.28515625" style="3" bestFit="1" customWidth="1"/>
    <col min="6660" max="6660" width="15" style="3" bestFit="1" customWidth="1"/>
    <col min="6661" max="6661" width="14.5703125" style="3" bestFit="1" customWidth="1"/>
    <col min="6662" max="6662" width="16.28515625" style="3" bestFit="1" customWidth="1"/>
    <col min="6663" max="6663" width="12.140625" style="3" bestFit="1" customWidth="1"/>
    <col min="6664" max="6664" width="8.42578125" style="3" bestFit="1" customWidth="1"/>
    <col min="6665" max="6665" width="13.28515625" style="3" bestFit="1" customWidth="1"/>
    <col min="6666" max="6912" width="9.140625" style="3"/>
    <col min="6913" max="6913" width="55.85546875" style="3" bestFit="1" customWidth="1"/>
    <col min="6914" max="6914" width="16.42578125" style="3" bestFit="1" customWidth="1"/>
    <col min="6915" max="6915" width="17.28515625" style="3" bestFit="1" customWidth="1"/>
    <col min="6916" max="6916" width="15" style="3" bestFit="1" customWidth="1"/>
    <col min="6917" max="6917" width="14.5703125" style="3" bestFit="1" customWidth="1"/>
    <col min="6918" max="6918" width="16.28515625" style="3" bestFit="1" customWidth="1"/>
    <col min="6919" max="6919" width="12.140625" style="3" bestFit="1" customWidth="1"/>
    <col min="6920" max="6920" width="8.42578125" style="3" bestFit="1" customWidth="1"/>
    <col min="6921" max="6921" width="13.28515625" style="3" bestFit="1" customWidth="1"/>
    <col min="6922" max="7168" width="9.140625" style="3"/>
    <col min="7169" max="7169" width="55.85546875" style="3" bestFit="1" customWidth="1"/>
    <col min="7170" max="7170" width="16.42578125" style="3" bestFit="1" customWidth="1"/>
    <col min="7171" max="7171" width="17.28515625" style="3" bestFit="1" customWidth="1"/>
    <col min="7172" max="7172" width="15" style="3" bestFit="1" customWidth="1"/>
    <col min="7173" max="7173" width="14.5703125" style="3" bestFit="1" customWidth="1"/>
    <col min="7174" max="7174" width="16.28515625" style="3" bestFit="1" customWidth="1"/>
    <col min="7175" max="7175" width="12.140625" style="3" bestFit="1" customWidth="1"/>
    <col min="7176" max="7176" width="8.42578125" style="3" bestFit="1" customWidth="1"/>
    <col min="7177" max="7177" width="13.28515625" style="3" bestFit="1" customWidth="1"/>
    <col min="7178" max="7424" width="9.140625" style="3"/>
    <col min="7425" max="7425" width="55.85546875" style="3" bestFit="1" customWidth="1"/>
    <col min="7426" max="7426" width="16.42578125" style="3" bestFit="1" customWidth="1"/>
    <col min="7427" max="7427" width="17.28515625" style="3" bestFit="1" customWidth="1"/>
    <col min="7428" max="7428" width="15" style="3" bestFit="1" customWidth="1"/>
    <col min="7429" max="7429" width="14.5703125" style="3" bestFit="1" customWidth="1"/>
    <col min="7430" max="7430" width="16.28515625" style="3" bestFit="1" customWidth="1"/>
    <col min="7431" max="7431" width="12.140625" style="3" bestFit="1" customWidth="1"/>
    <col min="7432" max="7432" width="8.42578125" style="3" bestFit="1" customWidth="1"/>
    <col min="7433" max="7433" width="13.28515625" style="3" bestFit="1" customWidth="1"/>
    <col min="7434" max="7680" width="9.140625" style="3"/>
    <col min="7681" max="7681" width="55.85546875" style="3" bestFit="1" customWidth="1"/>
    <col min="7682" max="7682" width="16.42578125" style="3" bestFit="1" customWidth="1"/>
    <col min="7683" max="7683" width="17.28515625" style="3" bestFit="1" customWidth="1"/>
    <col min="7684" max="7684" width="15" style="3" bestFit="1" customWidth="1"/>
    <col min="7685" max="7685" width="14.5703125" style="3" bestFit="1" customWidth="1"/>
    <col min="7686" max="7686" width="16.28515625" style="3" bestFit="1" customWidth="1"/>
    <col min="7687" max="7687" width="12.140625" style="3" bestFit="1" customWidth="1"/>
    <col min="7688" max="7688" width="8.42578125" style="3" bestFit="1" customWidth="1"/>
    <col min="7689" max="7689" width="13.28515625" style="3" bestFit="1" customWidth="1"/>
    <col min="7690" max="7936" width="9.140625" style="3"/>
    <col min="7937" max="7937" width="55.85546875" style="3" bestFit="1" customWidth="1"/>
    <col min="7938" max="7938" width="16.42578125" style="3" bestFit="1" customWidth="1"/>
    <col min="7939" max="7939" width="17.28515625" style="3" bestFit="1" customWidth="1"/>
    <col min="7940" max="7940" width="15" style="3" bestFit="1" customWidth="1"/>
    <col min="7941" max="7941" width="14.5703125" style="3" bestFit="1" customWidth="1"/>
    <col min="7942" max="7942" width="16.28515625" style="3" bestFit="1" customWidth="1"/>
    <col min="7943" max="7943" width="12.140625" style="3" bestFit="1" customWidth="1"/>
    <col min="7944" max="7944" width="8.42578125" style="3" bestFit="1" customWidth="1"/>
    <col min="7945" max="7945" width="13.28515625" style="3" bestFit="1" customWidth="1"/>
    <col min="7946" max="8192" width="9.140625" style="3"/>
    <col min="8193" max="8193" width="55.85546875" style="3" bestFit="1" customWidth="1"/>
    <col min="8194" max="8194" width="16.42578125" style="3" bestFit="1" customWidth="1"/>
    <col min="8195" max="8195" width="17.28515625" style="3" bestFit="1" customWidth="1"/>
    <col min="8196" max="8196" width="15" style="3" bestFit="1" customWidth="1"/>
    <col min="8197" max="8197" width="14.5703125" style="3" bestFit="1" customWidth="1"/>
    <col min="8198" max="8198" width="16.28515625" style="3" bestFit="1" customWidth="1"/>
    <col min="8199" max="8199" width="12.140625" style="3" bestFit="1" customWidth="1"/>
    <col min="8200" max="8200" width="8.42578125" style="3" bestFit="1" customWidth="1"/>
    <col min="8201" max="8201" width="13.28515625" style="3" bestFit="1" customWidth="1"/>
    <col min="8202" max="8448" width="9.140625" style="3"/>
    <col min="8449" max="8449" width="55.85546875" style="3" bestFit="1" customWidth="1"/>
    <col min="8450" max="8450" width="16.42578125" style="3" bestFit="1" customWidth="1"/>
    <col min="8451" max="8451" width="17.28515625" style="3" bestFit="1" customWidth="1"/>
    <col min="8452" max="8452" width="15" style="3" bestFit="1" customWidth="1"/>
    <col min="8453" max="8453" width="14.5703125" style="3" bestFit="1" customWidth="1"/>
    <col min="8454" max="8454" width="16.28515625" style="3" bestFit="1" customWidth="1"/>
    <col min="8455" max="8455" width="12.140625" style="3" bestFit="1" customWidth="1"/>
    <col min="8456" max="8456" width="8.42578125" style="3" bestFit="1" customWidth="1"/>
    <col min="8457" max="8457" width="13.28515625" style="3" bestFit="1" customWidth="1"/>
    <col min="8458" max="8704" width="9.140625" style="3"/>
    <col min="8705" max="8705" width="55.85546875" style="3" bestFit="1" customWidth="1"/>
    <col min="8706" max="8706" width="16.42578125" style="3" bestFit="1" customWidth="1"/>
    <col min="8707" max="8707" width="17.28515625" style="3" bestFit="1" customWidth="1"/>
    <col min="8708" max="8708" width="15" style="3" bestFit="1" customWidth="1"/>
    <col min="8709" max="8709" width="14.5703125" style="3" bestFit="1" customWidth="1"/>
    <col min="8710" max="8710" width="16.28515625" style="3" bestFit="1" customWidth="1"/>
    <col min="8711" max="8711" width="12.140625" style="3" bestFit="1" customWidth="1"/>
    <col min="8712" max="8712" width="8.42578125" style="3" bestFit="1" customWidth="1"/>
    <col min="8713" max="8713" width="13.28515625" style="3" bestFit="1" customWidth="1"/>
    <col min="8714" max="8960" width="9.140625" style="3"/>
    <col min="8961" max="8961" width="55.85546875" style="3" bestFit="1" customWidth="1"/>
    <col min="8962" max="8962" width="16.42578125" style="3" bestFit="1" customWidth="1"/>
    <col min="8963" max="8963" width="17.28515625" style="3" bestFit="1" customWidth="1"/>
    <col min="8964" max="8964" width="15" style="3" bestFit="1" customWidth="1"/>
    <col min="8965" max="8965" width="14.5703125" style="3" bestFit="1" customWidth="1"/>
    <col min="8966" max="8966" width="16.28515625" style="3" bestFit="1" customWidth="1"/>
    <col min="8967" max="8967" width="12.140625" style="3" bestFit="1" customWidth="1"/>
    <col min="8968" max="8968" width="8.42578125" style="3" bestFit="1" customWidth="1"/>
    <col min="8969" max="8969" width="13.28515625" style="3" bestFit="1" customWidth="1"/>
    <col min="8970" max="9216" width="9.140625" style="3"/>
    <col min="9217" max="9217" width="55.85546875" style="3" bestFit="1" customWidth="1"/>
    <col min="9218" max="9218" width="16.42578125" style="3" bestFit="1" customWidth="1"/>
    <col min="9219" max="9219" width="17.28515625" style="3" bestFit="1" customWidth="1"/>
    <col min="9220" max="9220" width="15" style="3" bestFit="1" customWidth="1"/>
    <col min="9221" max="9221" width="14.5703125" style="3" bestFit="1" customWidth="1"/>
    <col min="9222" max="9222" width="16.28515625" style="3" bestFit="1" customWidth="1"/>
    <col min="9223" max="9223" width="12.140625" style="3" bestFit="1" customWidth="1"/>
    <col min="9224" max="9224" width="8.42578125" style="3" bestFit="1" customWidth="1"/>
    <col min="9225" max="9225" width="13.28515625" style="3" bestFit="1" customWidth="1"/>
    <col min="9226" max="9472" width="9.140625" style="3"/>
    <col min="9473" max="9473" width="55.85546875" style="3" bestFit="1" customWidth="1"/>
    <col min="9474" max="9474" width="16.42578125" style="3" bestFit="1" customWidth="1"/>
    <col min="9475" max="9475" width="17.28515625" style="3" bestFit="1" customWidth="1"/>
    <col min="9476" max="9476" width="15" style="3" bestFit="1" customWidth="1"/>
    <col min="9477" max="9477" width="14.5703125" style="3" bestFit="1" customWidth="1"/>
    <col min="9478" max="9478" width="16.28515625" style="3" bestFit="1" customWidth="1"/>
    <col min="9479" max="9479" width="12.140625" style="3" bestFit="1" customWidth="1"/>
    <col min="9480" max="9480" width="8.42578125" style="3" bestFit="1" customWidth="1"/>
    <col min="9481" max="9481" width="13.28515625" style="3" bestFit="1" customWidth="1"/>
    <col min="9482" max="9728" width="9.140625" style="3"/>
    <col min="9729" max="9729" width="55.85546875" style="3" bestFit="1" customWidth="1"/>
    <col min="9730" max="9730" width="16.42578125" style="3" bestFit="1" customWidth="1"/>
    <col min="9731" max="9731" width="17.28515625" style="3" bestFit="1" customWidth="1"/>
    <col min="9732" max="9732" width="15" style="3" bestFit="1" customWidth="1"/>
    <col min="9733" max="9733" width="14.5703125" style="3" bestFit="1" customWidth="1"/>
    <col min="9734" max="9734" width="16.28515625" style="3" bestFit="1" customWidth="1"/>
    <col min="9735" max="9735" width="12.140625" style="3" bestFit="1" customWidth="1"/>
    <col min="9736" max="9736" width="8.42578125" style="3" bestFit="1" customWidth="1"/>
    <col min="9737" max="9737" width="13.28515625" style="3" bestFit="1" customWidth="1"/>
    <col min="9738" max="9984" width="9.140625" style="3"/>
    <col min="9985" max="9985" width="55.85546875" style="3" bestFit="1" customWidth="1"/>
    <col min="9986" max="9986" width="16.42578125" style="3" bestFit="1" customWidth="1"/>
    <col min="9987" max="9987" width="17.28515625" style="3" bestFit="1" customWidth="1"/>
    <col min="9988" max="9988" width="15" style="3" bestFit="1" customWidth="1"/>
    <col min="9989" max="9989" width="14.5703125" style="3" bestFit="1" customWidth="1"/>
    <col min="9990" max="9990" width="16.28515625" style="3" bestFit="1" customWidth="1"/>
    <col min="9991" max="9991" width="12.140625" style="3" bestFit="1" customWidth="1"/>
    <col min="9992" max="9992" width="8.42578125" style="3" bestFit="1" customWidth="1"/>
    <col min="9993" max="9993" width="13.28515625" style="3" bestFit="1" customWidth="1"/>
    <col min="9994" max="10240" width="9.140625" style="3"/>
    <col min="10241" max="10241" width="55.85546875" style="3" bestFit="1" customWidth="1"/>
    <col min="10242" max="10242" width="16.42578125" style="3" bestFit="1" customWidth="1"/>
    <col min="10243" max="10243" width="17.28515625" style="3" bestFit="1" customWidth="1"/>
    <col min="10244" max="10244" width="15" style="3" bestFit="1" customWidth="1"/>
    <col min="10245" max="10245" width="14.5703125" style="3" bestFit="1" customWidth="1"/>
    <col min="10246" max="10246" width="16.28515625" style="3" bestFit="1" customWidth="1"/>
    <col min="10247" max="10247" width="12.140625" style="3" bestFit="1" customWidth="1"/>
    <col min="10248" max="10248" width="8.42578125" style="3" bestFit="1" customWidth="1"/>
    <col min="10249" max="10249" width="13.28515625" style="3" bestFit="1" customWidth="1"/>
    <col min="10250" max="10496" width="9.140625" style="3"/>
    <col min="10497" max="10497" width="55.85546875" style="3" bestFit="1" customWidth="1"/>
    <col min="10498" max="10498" width="16.42578125" style="3" bestFit="1" customWidth="1"/>
    <col min="10499" max="10499" width="17.28515625" style="3" bestFit="1" customWidth="1"/>
    <col min="10500" max="10500" width="15" style="3" bestFit="1" customWidth="1"/>
    <col min="10501" max="10501" width="14.5703125" style="3" bestFit="1" customWidth="1"/>
    <col min="10502" max="10502" width="16.28515625" style="3" bestFit="1" customWidth="1"/>
    <col min="10503" max="10503" width="12.140625" style="3" bestFit="1" customWidth="1"/>
    <col min="10504" max="10504" width="8.42578125" style="3" bestFit="1" customWidth="1"/>
    <col min="10505" max="10505" width="13.28515625" style="3" bestFit="1" customWidth="1"/>
    <col min="10506" max="10752" width="9.140625" style="3"/>
    <col min="10753" max="10753" width="55.85546875" style="3" bestFit="1" customWidth="1"/>
    <col min="10754" max="10754" width="16.42578125" style="3" bestFit="1" customWidth="1"/>
    <col min="10755" max="10755" width="17.28515625" style="3" bestFit="1" customWidth="1"/>
    <col min="10756" max="10756" width="15" style="3" bestFit="1" customWidth="1"/>
    <col min="10757" max="10757" width="14.5703125" style="3" bestFit="1" customWidth="1"/>
    <col min="10758" max="10758" width="16.28515625" style="3" bestFit="1" customWidth="1"/>
    <col min="10759" max="10759" width="12.140625" style="3" bestFit="1" customWidth="1"/>
    <col min="10760" max="10760" width="8.42578125" style="3" bestFit="1" customWidth="1"/>
    <col min="10761" max="10761" width="13.28515625" style="3" bestFit="1" customWidth="1"/>
    <col min="10762" max="11008" width="9.140625" style="3"/>
    <col min="11009" max="11009" width="55.85546875" style="3" bestFit="1" customWidth="1"/>
    <col min="11010" max="11010" width="16.42578125" style="3" bestFit="1" customWidth="1"/>
    <col min="11011" max="11011" width="17.28515625" style="3" bestFit="1" customWidth="1"/>
    <col min="11012" max="11012" width="15" style="3" bestFit="1" customWidth="1"/>
    <col min="11013" max="11013" width="14.5703125" style="3" bestFit="1" customWidth="1"/>
    <col min="11014" max="11014" width="16.28515625" style="3" bestFit="1" customWidth="1"/>
    <col min="11015" max="11015" width="12.140625" style="3" bestFit="1" customWidth="1"/>
    <col min="11016" max="11016" width="8.42578125" style="3" bestFit="1" customWidth="1"/>
    <col min="11017" max="11017" width="13.28515625" style="3" bestFit="1" customWidth="1"/>
    <col min="11018" max="11264" width="9.140625" style="3"/>
    <col min="11265" max="11265" width="55.85546875" style="3" bestFit="1" customWidth="1"/>
    <col min="11266" max="11266" width="16.42578125" style="3" bestFit="1" customWidth="1"/>
    <col min="11267" max="11267" width="17.28515625" style="3" bestFit="1" customWidth="1"/>
    <col min="11268" max="11268" width="15" style="3" bestFit="1" customWidth="1"/>
    <col min="11269" max="11269" width="14.5703125" style="3" bestFit="1" customWidth="1"/>
    <col min="11270" max="11270" width="16.28515625" style="3" bestFit="1" customWidth="1"/>
    <col min="11271" max="11271" width="12.140625" style="3" bestFit="1" customWidth="1"/>
    <col min="11272" max="11272" width="8.42578125" style="3" bestFit="1" customWidth="1"/>
    <col min="11273" max="11273" width="13.28515625" style="3" bestFit="1" customWidth="1"/>
    <col min="11274" max="11520" width="9.140625" style="3"/>
    <col min="11521" max="11521" width="55.85546875" style="3" bestFit="1" customWidth="1"/>
    <col min="11522" max="11522" width="16.42578125" style="3" bestFit="1" customWidth="1"/>
    <col min="11523" max="11523" width="17.28515625" style="3" bestFit="1" customWidth="1"/>
    <col min="11524" max="11524" width="15" style="3" bestFit="1" customWidth="1"/>
    <col min="11525" max="11525" width="14.5703125" style="3" bestFit="1" customWidth="1"/>
    <col min="11526" max="11526" width="16.28515625" style="3" bestFit="1" customWidth="1"/>
    <col min="11527" max="11527" width="12.140625" style="3" bestFit="1" customWidth="1"/>
    <col min="11528" max="11528" width="8.42578125" style="3" bestFit="1" customWidth="1"/>
    <col min="11529" max="11529" width="13.28515625" style="3" bestFit="1" customWidth="1"/>
    <col min="11530" max="11776" width="9.140625" style="3"/>
    <col min="11777" max="11777" width="55.85546875" style="3" bestFit="1" customWidth="1"/>
    <col min="11778" max="11778" width="16.42578125" style="3" bestFit="1" customWidth="1"/>
    <col min="11779" max="11779" width="17.28515625" style="3" bestFit="1" customWidth="1"/>
    <col min="11780" max="11780" width="15" style="3" bestFit="1" customWidth="1"/>
    <col min="11781" max="11781" width="14.5703125" style="3" bestFit="1" customWidth="1"/>
    <col min="11782" max="11782" width="16.28515625" style="3" bestFit="1" customWidth="1"/>
    <col min="11783" max="11783" width="12.140625" style="3" bestFit="1" customWidth="1"/>
    <col min="11784" max="11784" width="8.42578125" style="3" bestFit="1" customWidth="1"/>
    <col min="11785" max="11785" width="13.28515625" style="3" bestFit="1" customWidth="1"/>
    <col min="11786" max="12032" width="9.140625" style="3"/>
    <col min="12033" max="12033" width="55.85546875" style="3" bestFit="1" customWidth="1"/>
    <col min="12034" max="12034" width="16.42578125" style="3" bestFit="1" customWidth="1"/>
    <col min="12035" max="12035" width="17.28515625" style="3" bestFit="1" customWidth="1"/>
    <col min="12036" max="12036" width="15" style="3" bestFit="1" customWidth="1"/>
    <col min="12037" max="12037" width="14.5703125" style="3" bestFit="1" customWidth="1"/>
    <col min="12038" max="12038" width="16.28515625" style="3" bestFit="1" customWidth="1"/>
    <col min="12039" max="12039" width="12.140625" style="3" bestFit="1" customWidth="1"/>
    <col min="12040" max="12040" width="8.42578125" style="3" bestFit="1" customWidth="1"/>
    <col min="12041" max="12041" width="13.28515625" style="3" bestFit="1" customWidth="1"/>
    <col min="12042" max="12288" width="9.140625" style="3"/>
    <col min="12289" max="12289" width="55.85546875" style="3" bestFit="1" customWidth="1"/>
    <col min="12290" max="12290" width="16.42578125" style="3" bestFit="1" customWidth="1"/>
    <col min="12291" max="12291" width="17.28515625" style="3" bestFit="1" customWidth="1"/>
    <col min="12292" max="12292" width="15" style="3" bestFit="1" customWidth="1"/>
    <col min="12293" max="12293" width="14.5703125" style="3" bestFit="1" customWidth="1"/>
    <col min="12294" max="12294" width="16.28515625" style="3" bestFit="1" customWidth="1"/>
    <col min="12295" max="12295" width="12.140625" style="3" bestFit="1" customWidth="1"/>
    <col min="12296" max="12296" width="8.42578125" style="3" bestFit="1" customWidth="1"/>
    <col min="12297" max="12297" width="13.28515625" style="3" bestFit="1" customWidth="1"/>
    <col min="12298" max="12544" width="9.140625" style="3"/>
    <col min="12545" max="12545" width="55.85546875" style="3" bestFit="1" customWidth="1"/>
    <col min="12546" max="12546" width="16.42578125" style="3" bestFit="1" customWidth="1"/>
    <col min="12547" max="12547" width="17.28515625" style="3" bestFit="1" customWidth="1"/>
    <col min="12548" max="12548" width="15" style="3" bestFit="1" customWidth="1"/>
    <col min="12549" max="12549" width="14.5703125" style="3" bestFit="1" customWidth="1"/>
    <col min="12550" max="12550" width="16.28515625" style="3" bestFit="1" customWidth="1"/>
    <col min="12551" max="12551" width="12.140625" style="3" bestFit="1" customWidth="1"/>
    <col min="12552" max="12552" width="8.42578125" style="3" bestFit="1" customWidth="1"/>
    <col min="12553" max="12553" width="13.28515625" style="3" bestFit="1" customWidth="1"/>
    <col min="12554" max="12800" width="9.140625" style="3"/>
    <col min="12801" max="12801" width="55.85546875" style="3" bestFit="1" customWidth="1"/>
    <col min="12802" max="12802" width="16.42578125" style="3" bestFit="1" customWidth="1"/>
    <col min="12803" max="12803" width="17.28515625" style="3" bestFit="1" customWidth="1"/>
    <col min="12804" max="12804" width="15" style="3" bestFit="1" customWidth="1"/>
    <col min="12805" max="12805" width="14.5703125" style="3" bestFit="1" customWidth="1"/>
    <col min="12806" max="12806" width="16.28515625" style="3" bestFit="1" customWidth="1"/>
    <col min="12807" max="12807" width="12.140625" style="3" bestFit="1" customWidth="1"/>
    <col min="12808" max="12808" width="8.42578125" style="3" bestFit="1" customWidth="1"/>
    <col min="12809" max="12809" width="13.28515625" style="3" bestFit="1" customWidth="1"/>
    <col min="12810" max="13056" width="9.140625" style="3"/>
    <col min="13057" max="13057" width="55.85546875" style="3" bestFit="1" customWidth="1"/>
    <col min="13058" max="13058" width="16.42578125" style="3" bestFit="1" customWidth="1"/>
    <col min="13059" max="13059" width="17.28515625" style="3" bestFit="1" customWidth="1"/>
    <col min="13060" max="13060" width="15" style="3" bestFit="1" customWidth="1"/>
    <col min="13061" max="13061" width="14.5703125" style="3" bestFit="1" customWidth="1"/>
    <col min="13062" max="13062" width="16.28515625" style="3" bestFit="1" customWidth="1"/>
    <col min="13063" max="13063" width="12.140625" style="3" bestFit="1" customWidth="1"/>
    <col min="13064" max="13064" width="8.42578125" style="3" bestFit="1" customWidth="1"/>
    <col min="13065" max="13065" width="13.28515625" style="3" bestFit="1" customWidth="1"/>
    <col min="13066" max="13312" width="9.140625" style="3"/>
    <col min="13313" max="13313" width="55.85546875" style="3" bestFit="1" customWidth="1"/>
    <col min="13314" max="13314" width="16.42578125" style="3" bestFit="1" customWidth="1"/>
    <col min="13315" max="13315" width="17.28515625" style="3" bestFit="1" customWidth="1"/>
    <col min="13316" max="13316" width="15" style="3" bestFit="1" customWidth="1"/>
    <col min="13317" max="13317" width="14.5703125" style="3" bestFit="1" customWidth="1"/>
    <col min="13318" max="13318" width="16.28515625" style="3" bestFit="1" customWidth="1"/>
    <col min="13319" max="13319" width="12.140625" style="3" bestFit="1" customWidth="1"/>
    <col min="13320" max="13320" width="8.42578125" style="3" bestFit="1" customWidth="1"/>
    <col min="13321" max="13321" width="13.28515625" style="3" bestFit="1" customWidth="1"/>
    <col min="13322" max="13568" width="9.140625" style="3"/>
    <col min="13569" max="13569" width="55.85546875" style="3" bestFit="1" customWidth="1"/>
    <col min="13570" max="13570" width="16.42578125" style="3" bestFit="1" customWidth="1"/>
    <col min="13571" max="13571" width="17.28515625" style="3" bestFit="1" customWidth="1"/>
    <col min="13572" max="13572" width="15" style="3" bestFit="1" customWidth="1"/>
    <col min="13573" max="13573" width="14.5703125" style="3" bestFit="1" customWidth="1"/>
    <col min="13574" max="13574" width="16.28515625" style="3" bestFit="1" customWidth="1"/>
    <col min="13575" max="13575" width="12.140625" style="3" bestFit="1" customWidth="1"/>
    <col min="13576" max="13576" width="8.42578125" style="3" bestFit="1" customWidth="1"/>
    <col min="13577" max="13577" width="13.28515625" style="3" bestFit="1" customWidth="1"/>
    <col min="13578" max="13824" width="9.140625" style="3"/>
    <col min="13825" max="13825" width="55.85546875" style="3" bestFit="1" customWidth="1"/>
    <col min="13826" max="13826" width="16.42578125" style="3" bestFit="1" customWidth="1"/>
    <col min="13827" max="13827" width="17.28515625" style="3" bestFit="1" customWidth="1"/>
    <col min="13828" max="13828" width="15" style="3" bestFit="1" customWidth="1"/>
    <col min="13829" max="13829" width="14.5703125" style="3" bestFit="1" customWidth="1"/>
    <col min="13830" max="13830" width="16.28515625" style="3" bestFit="1" customWidth="1"/>
    <col min="13831" max="13831" width="12.140625" style="3" bestFit="1" customWidth="1"/>
    <col min="13832" max="13832" width="8.42578125" style="3" bestFit="1" customWidth="1"/>
    <col min="13833" max="13833" width="13.28515625" style="3" bestFit="1" customWidth="1"/>
    <col min="13834" max="14080" width="9.140625" style="3"/>
    <col min="14081" max="14081" width="55.85546875" style="3" bestFit="1" customWidth="1"/>
    <col min="14082" max="14082" width="16.42578125" style="3" bestFit="1" customWidth="1"/>
    <col min="14083" max="14083" width="17.28515625" style="3" bestFit="1" customWidth="1"/>
    <col min="14084" max="14084" width="15" style="3" bestFit="1" customWidth="1"/>
    <col min="14085" max="14085" width="14.5703125" style="3" bestFit="1" customWidth="1"/>
    <col min="14086" max="14086" width="16.28515625" style="3" bestFit="1" customWidth="1"/>
    <col min="14087" max="14087" width="12.140625" style="3" bestFit="1" customWidth="1"/>
    <col min="14088" max="14088" width="8.42578125" style="3" bestFit="1" customWidth="1"/>
    <col min="14089" max="14089" width="13.28515625" style="3" bestFit="1" customWidth="1"/>
    <col min="14090" max="14336" width="9.140625" style="3"/>
    <col min="14337" max="14337" width="55.85546875" style="3" bestFit="1" customWidth="1"/>
    <col min="14338" max="14338" width="16.42578125" style="3" bestFit="1" customWidth="1"/>
    <col min="14339" max="14339" width="17.28515625" style="3" bestFit="1" customWidth="1"/>
    <col min="14340" max="14340" width="15" style="3" bestFit="1" customWidth="1"/>
    <col min="14341" max="14341" width="14.5703125" style="3" bestFit="1" customWidth="1"/>
    <col min="14342" max="14342" width="16.28515625" style="3" bestFit="1" customWidth="1"/>
    <col min="14343" max="14343" width="12.140625" style="3" bestFit="1" customWidth="1"/>
    <col min="14344" max="14344" width="8.42578125" style="3" bestFit="1" customWidth="1"/>
    <col min="14345" max="14345" width="13.28515625" style="3" bestFit="1" customWidth="1"/>
    <col min="14346" max="14592" width="9.140625" style="3"/>
    <col min="14593" max="14593" width="55.85546875" style="3" bestFit="1" customWidth="1"/>
    <col min="14594" max="14594" width="16.42578125" style="3" bestFit="1" customWidth="1"/>
    <col min="14595" max="14595" width="17.28515625" style="3" bestFit="1" customWidth="1"/>
    <col min="14596" max="14596" width="15" style="3" bestFit="1" customWidth="1"/>
    <col min="14597" max="14597" width="14.5703125" style="3" bestFit="1" customWidth="1"/>
    <col min="14598" max="14598" width="16.28515625" style="3" bestFit="1" customWidth="1"/>
    <col min="14599" max="14599" width="12.140625" style="3" bestFit="1" customWidth="1"/>
    <col min="14600" max="14600" width="8.42578125" style="3" bestFit="1" customWidth="1"/>
    <col min="14601" max="14601" width="13.28515625" style="3" bestFit="1" customWidth="1"/>
    <col min="14602" max="14848" width="9.140625" style="3"/>
    <col min="14849" max="14849" width="55.85546875" style="3" bestFit="1" customWidth="1"/>
    <col min="14850" max="14850" width="16.42578125" style="3" bestFit="1" customWidth="1"/>
    <col min="14851" max="14851" width="17.28515625" style="3" bestFit="1" customWidth="1"/>
    <col min="14852" max="14852" width="15" style="3" bestFit="1" customWidth="1"/>
    <col min="14853" max="14853" width="14.5703125" style="3" bestFit="1" customWidth="1"/>
    <col min="14854" max="14854" width="16.28515625" style="3" bestFit="1" customWidth="1"/>
    <col min="14855" max="14855" width="12.140625" style="3" bestFit="1" customWidth="1"/>
    <col min="14856" max="14856" width="8.42578125" style="3" bestFit="1" customWidth="1"/>
    <col min="14857" max="14857" width="13.28515625" style="3" bestFit="1" customWidth="1"/>
    <col min="14858" max="15104" width="9.140625" style="3"/>
    <col min="15105" max="15105" width="55.85546875" style="3" bestFit="1" customWidth="1"/>
    <col min="15106" max="15106" width="16.42578125" style="3" bestFit="1" customWidth="1"/>
    <col min="15107" max="15107" width="17.28515625" style="3" bestFit="1" customWidth="1"/>
    <col min="15108" max="15108" width="15" style="3" bestFit="1" customWidth="1"/>
    <col min="15109" max="15109" width="14.5703125" style="3" bestFit="1" customWidth="1"/>
    <col min="15110" max="15110" width="16.28515625" style="3" bestFit="1" customWidth="1"/>
    <col min="15111" max="15111" width="12.140625" style="3" bestFit="1" customWidth="1"/>
    <col min="15112" max="15112" width="8.42578125" style="3" bestFit="1" customWidth="1"/>
    <col min="15113" max="15113" width="13.28515625" style="3" bestFit="1" customWidth="1"/>
    <col min="15114" max="15360" width="9.140625" style="3"/>
    <col min="15361" max="15361" width="55.85546875" style="3" bestFit="1" customWidth="1"/>
    <col min="15362" max="15362" width="16.42578125" style="3" bestFit="1" customWidth="1"/>
    <col min="15363" max="15363" width="17.28515625" style="3" bestFit="1" customWidth="1"/>
    <col min="15364" max="15364" width="15" style="3" bestFit="1" customWidth="1"/>
    <col min="15365" max="15365" width="14.5703125" style="3" bestFit="1" customWidth="1"/>
    <col min="15366" max="15366" width="16.28515625" style="3" bestFit="1" customWidth="1"/>
    <col min="15367" max="15367" width="12.140625" style="3" bestFit="1" customWidth="1"/>
    <col min="15368" max="15368" width="8.42578125" style="3" bestFit="1" customWidth="1"/>
    <col min="15369" max="15369" width="13.28515625" style="3" bestFit="1" customWidth="1"/>
    <col min="15370" max="15616" width="9.140625" style="3"/>
    <col min="15617" max="15617" width="55.85546875" style="3" bestFit="1" customWidth="1"/>
    <col min="15618" max="15618" width="16.42578125" style="3" bestFit="1" customWidth="1"/>
    <col min="15619" max="15619" width="17.28515625" style="3" bestFit="1" customWidth="1"/>
    <col min="15620" max="15620" width="15" style="3" bestFit="1" customWidth="1"/>
    <col min="15621" max="15621" width="14.5703125" style="3" bestFit="1" customWidth="1"/>
    <col min="15622" max="15622" width="16.28515625" style="3" bestFit="1" customWidth="1"/>
    <col min="15623" max="15623" width="12.140625" style="3" bestFit="1" customWidth="1"/>
    <col min="15624" max="15624" width="8.42578125" style="3" bestFit="1" customWidth="1"/>
    <col min="15625" max="15625" width="13.28515625" style="3" bestFit="1" customWidth="1"/>
    <col min="15626" max="15872" width="9.140625" style="3"/>
    <col min="15873" max="15873" width="55.85546875" style="3" bestFit="1" customWidth="1"/>
    <col min="15874" max="15874" width="16.42578125" style="3" bestFit="1" customWidth="1"/>
    <col min="15875" max="15875" width="17.28515625" style="3" bestFit="1" customWidth="1"/>
    <col min="15876" max="15876" width="15" style="3" bestFit="1" customWidth="1"/>
    <col min="15877" max="15877" width="14.5703125" style="3" bestFit="1" customWidth="1"/>
    <col min="15878" max="15878" width="16.28515625" style="3" bestFit="1" customWidth="1"/>
    <col min="15879" max="15879" width="12.140625" style="3" bestFit="1" customWidth="1"/>
    <col min="15880" max="15880" width="8.42578125" style="3" bestFit="1" customWidth="1"/>
    <col min="15881" max="15881" width="13.28515625" style="3" bestFit="1" customWidth="1"/>
    <col min="15882" max="16128" width="9.140625" style="3"/>
    <col min="16129" max="16129" width="55.85546875" style="3" bestFit="1" customWidth="1"/>
    <col min="16130" max="16130" width="16.42578125" style="3" bestFit="1" customWidth="1"/>
    <col min="16131" max="16131" width="17.28515625" style="3" bestFit="1" customWidth="1"/>
    <col min="16132" max="16132" width="15" style="3" bestFit="1" customWidth="1"/>
    <col min="16133" max="16133" width="14.5703125" style="3" bestFit="1" customWidth="1"/>
    <col min="16134" max="16134" width="16.28515625" style="3" bestFit="1" customWidth="1"/>
    <col min="16135" max="16135" width="12.140625" style="3" bestFit="1" customWidth="1"/>
    <col min="16136" max="16136" width="8.42578125" style="3" bestFit="1" customWidth="1"/>
    <col min="16137" max="16137" width="13.28515625" style="3" bestFit="1" customWidth="1"/>
    <col min="16138" max="16384" width="9.140625" style="3"/>
  </cols>
  <sheetData>
    <row r="1" spans="1:11" ht="23.25">
      <c r="A1" s="693" t="s">
        <v>438</v>
      </c>
      <c r="B1" s="693"/>
      <c r="C1" s="693"/>
      <c r="D1" s="693"/>
      <c r="E1" s="693"/>
      <c r="F1" s="693"/>
      <c r="G1" s="693"/>
    </row>
    <row r="2" spans="1:11">
      <c r="I2" s="3" t="s">
        <v>1</v>
      </c>
    </row>
    <row r="3" spans="1:11">
      <c r="A3" s="89" t="s">
        <v>92</v>
      </c>
      <c r="B3" s="91" t="s">
        <v>3</v>
      </c>
      <c r="C3" s="90" t="s">
        <v>4</v>
      </c>
      <c r="D3" s="91" t="s">
        <v>5</v>
      </c>
      <c r="E3" s="90" t="s">
        <v>54</v>
      </c>
      <c r="F3" s="91" t="s">
        <v>245</v>
      </c>
      <c r="G3" s="91" t="s">
        <v>253</v>
      </c>
      <c r="H3" s="90" t="s">
        <v>94</v>
      </c>
      <c r="I3" s="361" t="s">
        <v>246</v>
      </c>
    </row>
    <row r="4" spans="1:11">
      <c r="A4" s="362" t="s">
        <v>259</v>
      </c>
      <c r="B4" s="517">
        <v>7391286.04</v>
      </c>
      <c r="C4" s="517">
        <v>231253176.31</v>
      </c>
      <c r="D4" s="517">
        <v>6115388.8799999999</v>
      </c>
      <c r="E4" s="518">
        <v>8925716.8599999994</v>
      </c>
      <c r="F4" s="363">
        <f>SUM(B4:E4)</f>
        <v>253685568.08999997</v>
      </c>
      <c r="G4" s="108">
        <v>17767</v>
      </c>
      <c r="H4" s="364" t="s">
        <v>176</v>
      </c>
      <c r="I4" s="365">
        <f>+F4/G4</f>
        <v>14278.469527213372</v>
      </c>
      <c r="K4" s="20"/>
    </row>
    <row r="5" spans="1:11">
      <c r="A5" s="85" t="s">
        <v>260</v>
      </c>
      <c r="B5" s="63">
        <v>4852162.0199999996</v>
      </c>
      <c r="C5" s="63">
        <v>9257225.2699999996</v>
      </c>
      <c r="D5" s="63">
        <v>822953.91</v>
      </c>
      <c r="E5" s="519">
        <v>3994620.06</v>
      </c>
      <c r="F5" s="336">
        <f t="shared" ref="F5:F17" si="0">SUM(B5:E5)</f>
        <v>18926961.259999998</v>
      </c>
      <c r="G5" s="109">
        <v>1514</v>
      </c>
      <c r="H5" s="100" t="s">
        <v>176</v>
      </c>
      <c r="I5" s="64">
        <f t="shared" ref="I5:I17" si="1">+F5/G5</f>
        <v>12501.295416116247</v>
      </c>
      <c r="K5" s="20"/>
    </row>
    <row r="6" spans="1:11">
      <c r="A6" s="85" t="s">
        <v>261</v>
      </c>
      <c r="B6" s="63">
        <v>10420912.619999999</v>
      </c>
      <c r="C6" s="63">
        <v>63616907.460000001</v>
      </c>
      <c r="D6" s="63">
        <v>5083752.6100000003</v>
      </c>
      <c r="E6" s="519">
        <v>7958601.8399999999</v>
      </c>
      <c r="F6" s="336">
        <f t="shared" si="0"/>
        <v>87080174.530000001</v>
      </c>
      <c r="G6" s="109">
        <v>4285</v>
      </c>
      <c r="H6" s="100" t="s">
        <v>176</v>
      </c>
      <c r="I6" s="64">
        <f t="shared" si="1"/>
        <v>20322.094406067677</v>
      </c>
      <c r="K6" s="20"/>
    </row>
    <row r="7" spans="1:11">
      <c r="A7" s="85" t="s">
        <v>262</v>
      </c>
      <c r="B7" s="63">
        <v>15084422.51</v>
      </c>
      <c r="C7" s="63">
        <v>475297274.5</v>
      </c>
      <c r="D7" s="63">
        <v>5450414.0800000001</v>
      </c>
      <c r="E7" s="519">
        <v>9893100.5</v>
      </c>
      <c r="F7" s="336">
        <f t="shared" si="0"/>
        <v>505725211.58999997</v>
      </c>
      <c r="G7" s="109">
        <v>4281</v>
      </c>
      <c r="H7" s="100" t="s">
        <v>176</v>
      </c>
      <c r="I7" s="64">
        <f t="shared" si="1"/>
        <v>118132.49511562719</v>
      </c>
      <c r="K7" s="20"/>
    </row>
    <row r="8" spans="1:11">
      <c r="A8" s="85" t="s">
        <v>129</v>
      </c>
      <c r="B8" s="63">
        <v>11684987.51</v>
      </c>
      <c r="C8" s="63">
        <v>22512378.550000001</v>
      </c>
      <c r="D8" s="63">
        <v>2597969.9300000002</v>
      </c>
      <c r="E8" s="519">
        <v>5427358.4800000004</v>
      </c>
      <c r="F8" s="336">
        <f t="shared" si="0"/>
        <v>42222694.469999999</v>
      </c>
      <c r="G8" s="109">
        <v>81251</v>
      </c>
      <c r="H8" s="100" t="s">
        <v>176</v>
      </c>
      <c r="I8" s="64">
        <f t="shared" si="1"/>
        <v>519.65753615340122</v>
      </c>
      <c r="K8" s="20"/>
    </row>
    <row r="9" spans="1:11">
      <c r="A9" s="85" t="s">
        <v>263</v>
      </c>
      <c r="B9" s="63">
        <v>19163773.07</v>
      </c>
      <c r="C9" s="63">
        <v>70008591.409999996</v>
      </c>
      <c r="D9" s="63">
        <v>3929521.55</v>
      </c>
      <c r="E9" s="519">
        <v>10906875.880000001</v>
      </c>
      <c r="F9" s="336">
        <f t="shared" si="0"/>
        <v>104008761.90999998</v>
      </c>
      <c r="G9" s="109">
        <v>1497298</v>
      </c>
      <c r="H9" s="100" t="s">
        <v>176</v>
      </c>
      <c r="I9" s="64">
        <f t="shared" si="1"/>
        <v>69.464302971085232</v>
      </c>
      <c r="K9" s="20"/>
    </row>
    <row r="10" spans="1:11">
      <c r="A10" s="85" t="s">
        <v>151</v>
      </c>
      <c r="B10" s="63">
        <v>9609964.5899999999</v>
      </c>
      <c r="C10" s="63">
        <v>7530653.3899999997</v>
      </c>
      <c r="D10" s="63">
        <v>750105.85</v>
      </c>
      <c r="E10" s="519">
        <v>7074627.8799999999</v>
      </c>
      <c r="F10" s="336">
        <f t="shared" si="0"/>
        <v>24965351.710000001</v>
      </c>
      <c r="G10" s="109">
        <v>21590</v>
      </c>
      <c r="H10" s="100" t="s">
        <v>176</v>
      </c>
      <c r="I10" s="64">
        <f t="shared" si="1"/>
        <v>1156.3386618805002</v>
      </c>
      <c r="K10" s="20"/>
    </row>
    <row r="11" spans="1:11">
      <c r="A11" s="85" t="s">
        <v>264</v>
      </c>
      <c r="B11" s="63">
        <v>8463009.1400000006</v>
      </c>
      <c r="C11" s="63">
        <v>9028824.0800000001</v>
      </c>
      <c r="D11" s="63">
        <v>2775527.94</v>
      </c>
      <c r="E11" s="519">
        <v>3013920.56</v>
      </c>
      <c r="F11" s="336">
        <v>23281281.710000001</v>
      </c>
      <c r="G11" s="109">
        <v>10218</v>
      </c>
      <c r="H11" s="100" t="s">
        <v>176</v>
      </c>
      <c r="I11" s="64">
        <f t="shared" si="1"/>
        <v>2278.4577911528677</v>
      </c>
      <c r="K11" s="20"/>
    </row>
    <row r="12" spans="1:11">
      <c r="A12" s="85" t="s">
        <v>265</v>
      </c>
      <c r="B12" s="63">
        <v>18359770.440000001</v>
      </c>
      <c r="C12" s="63">
        <v>423113644.93000001</v>
      </c>
      <c r="D12" s="63">
        <v>3927532.21</v>
      </c>
      <c r="E12" s="519">
        <v>12325600.699999999</v>
      </c>
      <c r="F12" s="336">
        <f t="shared" si="0"/>
        <v>457726548.27999997</v>
      </c>
      <c r="G12" s="109">
        <v>312200</v>
      </c>
      <c r="H12" s="100" t="s">
        <v>176</v>
      </c>
      <c r="I12" s="64">
        <f t="shared" si="1"/>
        <v>1466.1324416399743</v>
      </c>
      <c r="K12" s="20"/>
    </row>
    <row r="13" spans="1:11">
      <c r="A13" s="85" t="s">
        <v>266</v>
      </c>
      <c r="B13" s="63">
        <v>7802184.0300000003</v>
      </c>
      <c r="C13" s="63">
        <v>24578617.390000001</v>
      </c>
      <c r="D13" s="63">
        <v>893089.27</v>
      </c>
      <c r="E13" s="519">
        <v>10068931.800000001</v>
      </c>
      <c r="F13" s="336">
        <f t="shared" si="0"/>
        <v>43342822.490000002</v>
      </c>
      <c r="G13" s="109">
        <v>101091</v>
      </c>
      <c r="H13" s="100" t="s">
        <v>176</v>
      </c>
      <c r="I13" s="64">
        <f t="shared" si="1"/>
        <v>428.75055633043496</v>
      </c>
      <c r="K13" s="20"/>
    </row>
    <row r="14" spans="1:11">
      <c r="A14" s="85" t="s">
        <v>198</v>
      </c>
      <c r="B14" s="63">
        <v>13515398.51</v>
      </c>
      <c r="C14" s="63">
        <v>19718487.239999998</v>
      </c>
      <c r="D14" s="63">
        <v>2484216.7200000002</v>
      </c>
      <c r="E14" s="519">
        <v>10591091.77</v>
      </c>
      <c r="F14" s="336">
        <f t="shared" si="0"/>
        <v>46309194.239999995</v>
      </c>
      <c r="G14" s="366">
        <v>77</v>
      </c>
      <c r="H14" s="100" t="s">
        <v>199</v>
      </c>
      <c r="I14" s="64">
        <f t="shared" si="1"/>
        <v>601418.1070129869</v>
      </c>
      <c r="K14" s="20"/>
    </row>
    <row r="15" spans="1:11">
      <c r="A15" s="85" t="s">
        <v>203</v>
      </c>
      <c r="B15" s="63">
        <v>32354626.649999999</v>
      </c>
      <c r="C15" s="63">
        <v>26627033.190000001</v>
      </c>
      <c r="D15" s="63">
        <v>2375938.11</v>
      </c>
      <c r="E15" s="519">
        <v>28748469.550000001</v>
      </c>
      <c r="F15" s="336">
        <f t="shared" si="0"/>
        <v>90106067.5</v>
      </c>
      <c r="G15" s="109">
        <v>4758</v>
      </c>
      <c r="H15" s="100" t="s">
        <v>176</v>
      </c>
      <c r="I15" s="64">
        <f t="shared" si="1"/>
        <v>18937.803173602355</v>
      </c>
      <c r="K15" s="20"/>
    </row>
    <row r="16" spans="1:11">
      <c r="A16" s="85" t="s">
        <v>205</v>
      </c>
      <c r="B16" s="63">
        <v>142533915.06999999</v>
      </c>
      <c r="C16" s="63">
        <v>65314113.399999999</v>
      </c>
      <c r="D16" s="63">
        <v>2557249.5499999998</v>
      </c>
      <c r="E16" s="519">
        <v>55732158.18</v>
      </c>
      <c r="F16" s="336">
        <f t="shared" si="0"/>
        <v>266137436.20000002</v>
      </c>
      <c r="G16" s="366">
        <v>200</v>
      </c>
      <c r="H16" s="100" t="s">
        <v>176</v>
      </c>
      <c r="I16" s="64">
        <f t="shared" si="1"/>
        <v>1330687.1810000001</v>
      </c>
      <c r="K16" s="20"/>
    </row>
    <row r="17" spans="1:12">
      <c r="A17" s="367" t="s">
        <v>267</v>
      </c>
      <c r="B17" s="520">
        <v>5313049.01</v>
      </c>
      <c r="C17" s="520">
        <v>10014053.74</v>
      </c>
      <c r="D17" s="520">
        <v>3142573.23</v>
      </c>
      <c r="E17" s="521">
        <v>1020396.08</v>
      </c>
      <c r="F17" s="336">
        <f t="shared" si="0"/>
        <v>19490072.059999999</v>
      </c>
      <c r="G17" s="368">
        <v>116144</v>
      </c>
      <c r="H17" s="100" t="s">
        <v>176</v>
      </c>
      <c r="I17" s="64">
        <f t="shared" si="1"/>
        <v>167.80954728612755</v>
      </c>
      <c r="K17" s="20"/>
    </row>
    <row r="18" spans="1:12" s="59" customFormat="1" ht="21.75" thickBot="1">
      <c r="A18" s="28"/>
      <c r="B18" s="672">
        <v>306549461.19</v>
      </c>
      <c r="C18" s="672">
        <v>1457870980.8499999</v>
      </c>
      <c r="D18" s="672">
        <v>42906233.869999997</v>
      </c>
      <c r="E18" s="672">
        <v>175681470.13</v>
      </c>
      <c r="F18" s="673">
        <f>SUM(F4:F17)</f>
        <v>1983008146.0400002</v>
      </c>
      <c r="G18" s="674"/>
      <c r="H18" s="675"/>
      <c r="I18" s="675"/>
      <c r="K18" s="676"/>
      <c r="L18" s="677"/>
    </row>
    <row r="19" spans="1:12" ht="21.75" thickTop="1">
      <c r="B19" s="61"/>
      <c r="C19" s="61"/>
      <c r="D19" s="61"/>
      <c r="E19" s="61"/>
      <c r="F19" s="369"/>
    </row>
    <row r="20" spans="1:12">
      <c r="A20" s="370"/>
      <c r="B20" s="61"/>
      <c r="C20" s="61"/>
      <c r="D20" s="61"/>
      <c r="E20" s="61"/>
    </row>
    <row r="21" spans="1:12">
      <c r="B21" s="20"/>
    </row>
    <row r="22" spans="1:12">
      <c r="B22" s="87"/>
      <c r="C22" s="87"/>
      <c r="D22" s="87"/>
      <c r="E22" s="87"/>
    </row>
    <row r="23" spans="1:12">
      <c r="B23" s="87"/>
      <c r="C23" s="87"/>
      <c r="D23" s="87"/>
      <c r="E23" s="87"/>
    </row>
    <row r="24" spans="1:12">
      <c r="B24" s="87"/>
      <c r="C24" s="87"/>
      <c r="D24" s="87"/>
      <c r="E24" s="87"/>
    </row>
    <row r="25" spans="1:12">
      <c r="B25" s="87"/>
      <c r="C25" s="87"/>
      <c r="D25" s="87"/>
      <c r="E25" s="87"/>
    </row>
    <row r="26" spans="1:12">
      <c r="B26" s="87"/>
      <c r="C26" s="87"/>
      <c r="D26" s="87"/>
      <c r="E26" s="87"/>
    </row>
    <row r="27" spans="1:12">
      <c r="B27" s="87"/>
      <c r="C27" s="87"/>
      <c r="D27" s="87"/>
      <c r="E27" s="87"/>
    </row>
    <row r="28" spans="1:12">
      <c r="B28" s="87"/>
      <c r="C28" s="87"/>
      <c r="D28" s="87"/>
      <c r="E28" s="87"/>
    </row>
    <row r="29" spans="1:12">
      <c r="B29" s="87"/>
      <c r="C29" s="87"/>
      <c r="D29" s="87"/>
      <c r="E29" s="87"/>
    </row>
    <row r="30" spans="1:12">
      <c r="B30" s="87"/>
      <c r="C30" s="87"/>
      <c r="D30" s="87"/>
      <c r="E30" s="87"/>
    </row>
    <row r="31" spans="1:12">
      <c r="B31" s="87"/>
      <c r="C31" s="87"/>
      <c r="D31" s="87"/>
      <c r="E31" s="87"/>
    </row>
    <row r="32" spans="1:12">
      <c r="B32" s="87"/>
      <c r="C32" s="87"/>
      <c r="D32" s="87"/>
      <c r="E32" s="87"/>
    </row>
    <row r="33" spans="2:5">
      <c r="B33" s="87"/>
      <c r="C33" s="87"/>
      <c r="D33" s="87"/>
      <c r="E33" s="87"/>
    </row>
    <row r="34" spans="2:5">
      <c r="B34" s="87"/>
      <c r="C34" s="87"/>
      <c r="D34" s="87"/>
      <c r="E34" s="87"/>
    </row>
    <row r="35" spans="2:5">
      <c r="B35" s="87"/>
      <c r="C35" s="87"/>
      <c r="D35" s="87"/>
      <c r="E35" s="87"/>
    </row>
    <row r="36" spans="2:5">
      <c r="B36" s="87"/>
      <c r="C36" s="87"/>
      <c r="D36" s="87"/>
      <c r="E36" s="87"/>
    </row>
    <row r="37" spans="2:5">
      <c r="B37" s="87"/>
      <c r="C37" s="87"/>
      <c r="D37" s="87"/>
      <c r="E37" s="87"/>
    </row>
    <row r="38" spans="2:5">
      <c r="B38" s="87"/>
      <c r="C38" s="87"/>
      <c r="D38" s="87"/>
      <c r="E38" s="87"/>
    </row>
  </sheetData>
  <mergeCells count="1">
    <mergeCell ref="A1:G1"/>
  </mergeCells>
  <pageMargins left="0.70866141732283461" right="0.70866141732283461" top="1.1417322834645669" bottom="0.74803149606299213" header="0.31496062992125984" footer="0.31496062992125984"/>
  <pageSetup paperSize="9" scale="7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47F0-AAAB-4A63-A083-04E40F1682FB}">
  <sheetPr>
    <pageSetUpPr fitToPage="1"/>
  </sheetPr>
  <dimension ref="A1:J14"/>
  <sheetViews>
    <sheetView topLeftCell="B1" workbookViewId="0">
      <selection activeCell="D11" sqref="D11"/>
    </sheetView>
  </sheetViews>
  <sheetFormatPr defaultRowHeight="23.25"/>
  <cols>
    <col min="1" max="1" width="3.140625" style="58" hidden="1" customWidth="1"/>
    <col min="2" max="2" width="51" style="58" bestFit="1" customWidth="1"/>
    <col min="3" max="3" width="18.85546875" style="58" bestFit="1" customWidth="1"/>
    <col min="4" max="4" width="17.42578125" style="58" bestFit="1" customWidth="1"/>
    <col min="5" max="5" width="13.7109375" style="58" bestFit="1" customWidth="1"/>
    <col min="6" max="6" width="14.5703125" style="58" bestFit="1" customWidth="1"/>
    <col min="7" max="7" width="16.140625" style="58" bestFit="1" customWidth="1"/>
    <col min="8" max="8" width="10.28515625" style="58" bestFit="1" customWidth="1"/>
    <col min="9" max="9" width="8.42578125" style="58" bestFit="1" customWidth="1"/>
    <col min="10" max="10" width="13.28515625" style="58" bestFit="1" customWidth="1"/>
    <col min="11" max="256" width="9.140625" style="58"/>
    <col min="257" max="257" width="0" style="58" hidden="1" customWidth="1"/>
    <col min="258" max="258" width="51" style="58" bestFit="1" customWidth="1"/>
    <col min="259" max="259" width="15.85546875" style="58" bestFit="1" customWidth="1"/>
    <col min="260" max="260" width="17.42578125" style="58" bestFit="1" customWidth="1"/>
    <col min="261" max="261" width="13.7109375" style="58" bestFit="1" customWidth="1"/>
    <col min="262" max="262" width="14.5703125" style="58" bestFit="1" customWidth="1"/>
    <col min="263" max="263" width="16.140625" style="58" bestFit="1" customWidth="1"/>
    <col min="264" max="264" width="10.28515625" style="58" bestFit="1" customWidth="1"/>
    <col min="265" max="265" width="8.42578125" style="58" bestFit="1" customWidth="1"/>
    <col min="266" max="266" width="13.28515625" style="58" bestFit="1" customWidth="1"/>
    <col min="267" max="512" width="9.140625" style="58"/>
    <col min="513" max="513" width="0" style="58" hidden="1" customWidth="1"/>
    <col min="514" max="514" width="51" style="58" bestFit="1" customWidth="1"/>
    <col min="515" max="515" width="15.85546875" style="58" bestFit="1" customWidth="1"/>
    <col min="516" max="516" width="17.42578125" style="58" bestFit="1" customWidth="1"/>
    <col min="517" max="517" width="13.7109375" style="58" bestFit="1" customWidth="1"/>
    <col min="518" max="518" width="14.5703125" style="58" bestFit="1" customWidth="1"/>
    <col min="519" max="519" width="16.140625" style="58" bestFit="1" customWidth="1"/>
    <col min="520" max="520" width="10.28515625" style="58" bestFit="1" customWidth="1"/>
    <col min="521" max="521" width="8.42578125" style="58" bestFit="1" customWidth="1"/>
    <col min="522" max="522" width="13.28515625" style="58" bestFit="1" customWidth="1"/>
    <col min="523" max="768" width="9.140625" style="58"/>
    <col min="769" max="769" width="0" style="58" hidden="1" customWidth="1"/>
    <col min="770" max="770" width="51" style="58" bestFit="1" customWidth="1"/>
    <col min="771" max="771" width="15.85546875" style="58" bestFit="1" customWidth="1"/>
    <col min="772" max="772" width="17.42578125" style="58" bestFit="1" customWidth="1"/>
    <col min="773" max="773" width="13.7109375" style="58" bestFit="1" customWidth="1"/>
    <col min="774" max="774" width="14.5703125" style="58" bestFit="1" customWidth="1"/>
    <col min="775" max="775" width="16.140625" style="58" bestFit="1" customWidth="1"/>
    <col min="776" max="776" width="10.28515625" style="58" bestFit="1" customWidth="1"/>
    <col min="777" max="777" width="8.42578125" style="58" bestFit="1" customWidth="1"/>
    <col min="778" max="778" width="13.28515625" style="58" bestFit="1" customWidth="1"/>
    <col min="779" max="1024" width="9.140625" style="58"/>
    <col min="1025" max="1025" width="0" style="58" hidden="1" customWidth="1"/>
    <col min="1026" max="1026" width="51" style="58" bestFit="1" customWidth="1"/>
    <col min="1027" max="1027" width="15.85546875" style="58" bestFit="1" customWidth="1"/>
    <col min="1028" max="1028" width="17.42578125" style="58" bestFit="1" customWidth="1"/>
    <col min="1029" max="1029" width="13.7109375" style="58" bestFit="1" customWidth="1"/>
    <col min="1030" max="1030" width="14.5703125" style="58" bestFit="1" customWidth="1"/>
    <col min="1031" max="1031" width="16.140625" style="58" bestFit="1" customWidth="1"/>
    <col min="1032" max="1032" width="10.28515625" style="58" bestFit="1" customWidth="1"/>
    <col min="1033" max="1033" width="8.42578125" style="58" bestFit="1" customWidth="1"/>
    <col min="1034" max="1034" width="13.28515625" style="58" bestFit="1" customWidth="1"/>
    <col min="1035" max="1280" width="9.140625" style="58"/>
    <col min="1281" max="1281" width="0" style="58" hidden="1" customWidth="1"/>
    <col min="1282" max="1282" width="51" style="58" bestFit="1" customWidth="1"/>
    <col min="1283" max="1283" width="15.85546875" style="58" bestFit="1" customWidth="1"/>
    <col min="1284" max="1284" width="17.42578125" style="58" bestFit="1" customWidth="1"/>
    <col min="1285" max="1285" width="13.7109375" style="58" bestFit="1" customWidth="1"/>
    <col min="1286" max="1286" width="14.5703125" style="58" bestFit="1" customWidth="1"/>
    <col min="1287" max="1287" width="16.140625" style="58" bestFit="1" customWidth="1"/>
    <col min="1288" max="1288" width="10.28515625" style="58" bestFit="1" customWidth="1"/>
    <col min="1289" max="1289" width="8.42578125" style="58" bestFit="1" customWidth="1"/>
    <col min="1290" max="1290" width="13.28515625" style="58" bestFit="1" customWidth="1"/>
    <col min="1291" max="1536" width="9.140625" style="58"/>
    <col min="1537" max="1537" width="0" style="58" hidden="1" customWidth="1"/>
    <col min="1538" max="1538" width="51" style="58" bestFit="1" customWidth="1"/>
    <col min="1539" max="1539" width="15.85546875" style="58" bestFit="1" customWidth="1"/>
    <col min="1540" max="1540" width="17.42578125" style="58" bestFit="1" customWidth="1"/>
    <col min="1541" max="1541" width="13.7109375" style="58" bestFit="1" customWidth="1"/>
    <col min="1542" max="1542" width="14.5703125" style="58" bestFit="1" customWidth="1"/>
    <col min="1543" max="1543" width="16.140625" style="58" bestFit="1" customWidth="1"/>
    <col min="1544" max="1544" width="10.28515625" style="58" bestFit="1" customWidth="1"/>
    <col min="1545" max="1545" width="8.42578125" style="58" bestFit="1" customWidth="1"/>
    <col min="1546" max="1546" width="13.28515625" style="58" bestFit="1" customWidth="1"/>
    <col min="1547" max="1792" width="9.140625" style="58"/>
    <col min="1793" max="1793" width="0" style="58" hidden="1" customWidth="1"/>
    <col min="1794" max="1794" width="51" style="58" bestFit="1" customWidth="1"/>
    <col min="1795" max="1795" width="15.85546875" style="58" bestFit="1" customWidth="1"/>
    <col min="1796" max="1796" width="17.42578125" style="58" bestFit="1" customWidth="1"/>
    <col min="1797" max="1797" width="13.7109375" style="58" bestFit="1" customWidth="1"/>
    <col min="1798" max="1798" width="14.5703125" style="58" bestFit="1" customWidth="1"/>
    <col min="1799" max="1799" width="16.140625" style="58" bestFit="1" customWidth="1"/>
    <col min="1800" max="1800" width="10.28515625" style="58" bestFit="1" customWidth="1"/>
    <col min="1801" max="1801" width="8.42578125" style="58" bestFit="1" customWidth="1"/>
    <col min="1802" max="1802" width="13.28515625" style="58" bestFit="1" customWidth="1"/>
    <col min="1803" max="2048" width="9.140625" style="58"/>
    <col min="2049" max="2049" width="0" style="58" hidden="1" customWidth="1"/>
    <col min="2050" max="2050" width="51" style="58" bestFit="1" customWidth="1"/>
    <col min="2051" max="2051" width="15.85546875" style="58" bestFit="1" customWidth="1"/>
    <col min="2052" max="2052" width="17.42578125" style="58" bestFit="1" customWidth="1"/>
    <col min="2053" max="2053" width="13.7109375" style="58" bestFit="1" customWidth="1"/>
    <col min="2054" max="2054" width="14.5703125" style="58" bestFit="1" customWidth="1"/>
    <col min="2055" max="2055" width="16.140625" style="58" bestFit="1" customWidth="1"/>
    <col min="2056" max="2056" width="10.28515625" style="58" bestFit="1" customWidth="1"/>
    <col min="2057" max="2057" width="8.42578125" style="58" bestFit="1" customWidth="1"/>
    <col min="2058" max="2058" width="13.28515625" style="58" bestFit="1" customWidth="1"/>
    <col min="2059" max="2304" width="9.140625" style="58"/>
    <col min="2305" max="2305" width="0" style="58" hidden="1" customWidth="1"/>
    <col min="2306" max="2306" width="51" style="58" bestFit="1" customWidth="1"/>
    <col min="2307" max="2307" width="15.85546875" style="58" bestFit="1" customWidth="1"/>
    <col min="2308" max="2308" width="17.42578125" style="58" bestFit="1" customWidth="1"/>
    <col min="2309" max="2309" width="13.7109375" style="58" bestFit="1" customWidth="1"/>
    <col min="2310" max="2310" width="14.5703125" style="58" bestFit="1" customWidth="1"/>
    <col min="2311" max="2311" width="16.140625" style="58" bestFit="1" customWidth="1"/>
    <col min="2312" max="2312" width="10.28515625" style="58" bestFit="1" customWidth="1"/>
    <col min="2313" max="2313" width="8.42578125" style="58" bestFit="1" customWidth="1"/>
    <col min="2314" max="2314" width="13.28515625" style="58" bestFit="1" customWidth="1"/>
    <col min="2315" max="2560" width="9.140625" style="58"/>
    <col min="2561" max="2561" width="0" style="58" hidden="1" customWidth="1"/>
    <col min="2562" max="2562" width="51" style="58" bestFit="1" customWidth="1"/>
    <col min="2563" max="2563" width="15.85546875" style="58" bestFit="1" customWidth="1"/>
    <col min="2564" max="2564" width="17.42578125" style="58" bestFit="1" customWidth="1"/>
    <col min="2565" max="2565" width="13.7109375" style="58" bestFit="1" customWidth="1"/>
    <col min="2566" max="2566" width="14.5703125" style="58" bestFit="1" customWidth="1"/>
    <col min="2567" max="2567" width="16.140625" style="58" bestFit="1" customWidth="1"/>
    <col min="2568" max="2568" width="10.28515625" style="58" bestFit="1" customWidth="1"/>
    <col min="2569" max="2569" width="8.42578125" style="58" bestFit="1" customWidth="1"/>
    <col min="2570" max="2570" width="13.28515625" style="58" bestFit="1" customWidth="1"/>
    <col min="2571" max="2816" width="9.140625" style="58"/>
    <col min="2817" max="2817" width="0" style="58" hidden="1" customWidth="1"/>
    <col min="2818" max="2818" width="51" style="58" bestFit="1" customWidth="1"/>
    <col min="2819" max="2819" width="15.85546875" style="58" bestFit="1" customWidth="1"/>
    <col min="2820" max="2820" width="17.42578125" style="58" bestFit="1" customWidth="1"/>
    <col min="2821" max="2821" width="13.7109375" style="58" bestFit="1" customWidth="1"/>
    <col min="2822" max="2822" width="14.5703125" style="58" bestFit="1" customWidth="1"/>
    <col min="2823" max="2823" width="16.140625" style="58" bestFit="1" customWidth="1"/>
    <col min="2824" max="2824" width="10.28515625" style="58" bestFit="1" customWidth="1"/>
    <col min="2825" max="2825" width="8.42578125" style="58" bestFit="1" customWidth="1"/>
    <col min="2826" max="2826" width="13.28515625" style="58" bestFit="1" customWidth="1"/>
    <col min="2827" max="3072" width="9.140625" style="58"/>
    <col min="3073" max="3073" width="0" style="58" hidden="1" customWidth="1"/>
    <col min="3074" max="3074" width="51" style="58" bestFit="1" customWidth="1"/>
    <col min="3075" max="3075" width="15.85546875" style="58" bestFit="1" customWidth="1"/>
    <col min="3076" max="3076" width="17.42578125" style="58" bestFit="1" customWidth="1"/>
    <col min="3077" max="3077" width="13.7109375" style="58" bestFit="1" customWidth="1"/>
    <col min="3078" max="3078" width="14.5703125" style="58" bestFit="1" customWidth="1"/>
    <col min="3079" max="3079" width="16.140625" style="58" bestFit="1" customWidth="1"/>
    <col min="3080" max="3080" width="10.28515625" style="58" bestFit="1" customWidth="1"/>
    <col min="3081" max="3081" width="8.42578125" style="58" bestFit="1" customWidth="1"/>
    <col min="3082" max="3082" width="13.28515625" style="58" bestFit="1" customWidth="1"/>
    <col min="3083" max="3328" width="9.140625" style="58"/>
    <col min="3329" max="3329" width="0" style="58" hidden="1" customWidth="1"/>
    <col min="3330" max="3330" width="51" style="58" bestFit="1" customWidth="1"/>
    <col min="3331" max="3331" width="15.85546875" style="58" bestFit="1" customWidth="1"/>
    <col min="3332" max="3332" width="17.42578125" style="58" bestFit="1" customWidth="1"/>
    <col min="3333" max="3333" width="13.7109375" style="58" bestFit="1" customWidth="1"/>
    <col min="3334" max="3334" width="14.5703125" style="58" bestFit="1" customWidth="1"/>
    <col min="3335" max="3335" width="16.140625" style="58" bestFit="1" customWidth="1"/>
    <col min="3336" max="3336" width="10.28515625" style="58" bestFit="1" customWidth="1"/>
    <col min="3337" max="3337" width="8.42578125" style="58" bestFit="1" customWidth="1"/>
    <col min="3338" max="3338" width="13.28515625" style="58" bestFit="1" customWidth="1"/>
    <col min="3339" max="3584" width="9.140625" style="58"/>
    <col min="3585" max="3585" width="0" style="58" hidden="1" customWidth="1"/>
    <col min="3586" max="3586" width="51" style="58" bestFit="1" customWidth="1"/>
    <col min="3587" max="3587" width="15.85546875" style="58" bestFit="1" customWidth="1"/>
    <col min="3588" max="3588" width="17.42578125" style="58" bestFit="1" customWidth="1"/>
    <col min="3589" max="3589" width="13.7109375" style="58" bestFit="1" customWidth="1"/>
    <col min="3590" max="3590" width="14.5703125" style="58" bestFit="1" customWidth="1"/>
    <col min="3591" max="3591" width="16.140625" style="58" bestFit="1" customWidth="1"/>
    <col min="3592" max="3592" width="10.28515625" style="58" bestFit="1" customWidth="1"/>
    <col min="3593" max="3593" width="8.42578125" style="58" bestFit="1" customWidth="1"/>
    <col min="3594" max="3594" width="13.28515625" style="58" bestFit="1" customWidth="1"/>
    <col min="3595" max="3840" width="9.140625" style="58"/>
    <col min="3841" max="3841" width="0" style="58" hidden="1" customWidth="1"/>
    <col min="3842" max="3842" width="51" style="58" bestFit="1" customWidth="1"/>
    <col min="3843" max="3843" width="15.85546875" style="58" bestFit="1" customWidth="1"/>
    <col min="3844" max="3844" width="17.42578125" style="58" bestFit="1" customWidth="1"/>
    <col min="3845" max="3845" width="13.7109375" style="58" bestFit="1" customWidth="1"/>
    <col min="3846" max="3846" width="14.5703125" style="58" bestFit="1" customWidth="1"/>
    <col min="3847" max="3847" width="16.140625" style="58" bestFit="1" customWidth="1"/>
    <col min="3848" max="3848" width="10.28515625" style="58" bestFit="1" customWidth="1"/>
    <col min="3849" max="3849" width="8.42578125" style="58" bestFit="1" customWidth="1"/>
    <col min="3850" max="3850" width="13.28515625" style="58" bestFit="1" customWidth="1"/>
    <col min="3851" max="4096" width="9.140625" style="58"/>
    <col min="4097" max="4097" width="0" style="58" hidden="1" customWidth="1"/>
    <col min="4098" max="4098" width="51" style="58" bestFit="1" customWidth="1"/>
    <col min="4099" max="4099" width="15.85546875" style="58" bestFit="1" customWidth="1"/>
    <col min="4100" max="4100" width="17.42578125" style="58" bestFit="1" customWidth="1"/>
    <col min="4101" max="4101" width="13.7109375" style="58" bestFit="1" customWidth="1"/>
    <col min="4102" max="4102" width="14.5703125" style="58" bestFit="1" customWidth="1"/>
    <col min="4103" max="4103" width="16.140625" style="58" bestFit="1" customWidth="1"/>
    <col min="4104" max="4104" width="10.28515625" style="58" bestFit="1" customWidth="1"/>
    <col min="4105" max="4105" width="8.42578125" style="58" bestFit="1" customWidth="1"/>
    <col min="4106" max="4106" width="13.28515625" style="58" bestFit="1" customWidth="1"/>
    <col min="4107" max="4352" width="9.140625" style="58"/>
    <col min="4353" max="4353" width="0" style="58" hidden="1" customWidth="1"/>
    <col min="4354" max="4354" width="51" style="58" bestFit="1" customWidth="1"/>
    <col min="4355" max="4355" width="15.85546875" style="58" bestFit="1" customWidth="1"/>
    <col min="4356" max="4356" width="17.42578125" style="58" bestFit="1" customWidth="1"/>
    <col min="4357" max="4357" width="13.7109375" style="58" bestFit="1" customWidth="1"/>
    <col min="4358" max="4358" width="14.5703125" style="58" bestFit="1" customWidth="1"/>
    <col min="4359" max="4359" width="16.140625" style="58" bestFit="1" customWidth="1"/>
    <col min="4360" max="4360" width="10.28515625" style="58" bestFit="1" customWidth="1"/>
    <col min="4361" max="4361" width="8.42578125" style="58" bestFit="1" customWidth="1"/>
    <col min="4362" max="4362" width="13.28515625" style="58" bestFit="1" customWidth="1"/>
    <col min="4363" max="4608" width="9.140625" style="58"/>
    <col min="4609" max="4609" width="0" style="58" hidden="1" customWidth="1"/>
    <col min="4610" max="4610" width="51" style="58" bestFit="1" customWidth="1"/>
    <col min="4611" max="4611" width="15.85546875" style="58" bestFit="1" customWidth="1"/>
    <col min="4612" max="4612" width="17.42578125" style="58" bestFit="1" customWidth="1"/>
    <col min="4613" max="4613" width="13.7109375" style="58" bestFit="1" customWidth="1"/>
    <col min="4614" max="4614" width="14.5703125" style="58" bestFit="1" customWidth="1"/>
    <col min="4615" max="4615" width="16.140625" style="58" bestFit="1" customWidth="1"/>
    <col min="4616" max="4616" width="10.28515625" style="58" bestFit="1" customWidth="1"/>
    <col min="4617" max="4617" width="8.42578125" style="58" bestFit="1" customWidth="1"/>
    <col min="4618" max="4618" width="13.28515625" style="58" bestFit="1" customWidth="1"/>
    <col min="4619" max="4864" width="9.140625" style="58"/>
    <col min="4865" max="4865" width="0" style="58" hidden="1" customWidth="1"/>
    <col min="4866" max="4866" width="51" style="58" bestFit="1" customWidth="1"/>
    <col min="4867" max="4867" width="15.85546875" style="58" bestFit="1" customWidth="1"/>
    <col min="4868" max="4868" width="17.42578125" style="58" bestFit="1" customWidth="1"/>
    <col min="4869" max="4869" width="13.7109375" style="58" bestFit="1" customWidth="1"/>
    <col min="4870" max="4870" width="14.5703125" style="58" bestFit="1" customWidth="1"/>
    <col min="4871" max="4871" width="16.140625" style="58" bestFit="1" customWidth="1"/>
    <col min="4872" max="4872" width="10.28515625" style="58" bestFit="1" customWidth="1"/>
    <col min="4873" max="4873" width="8.42578125" style="58" bestFit="1" customWidth="1"/>
    <col min="4874" max="4874" width="13.28515625" style="58" bestFit="1" customWidth="1"/>
    <col min="4875" max="5120" width="9.140625" style="58"/>
    <col min="5121" max="5121" width="0" style="58" hidden="1" customWidth="1"/>
    <col min="5122" max="5122" width="51" style="58" bestFit="1" customWidth="1"/>
    <col min="5123" max="5123" width="15.85546875" style="58" bestFit="1" customWidth="1"/>
    <col min="5124" max="5124" width="17.42578125" style="58" bestFit="1" customWidth="1"/>
    <col min="5125" max="5125" width="13.7109375" style="58" bestFit="1" customWidth="1"/>
    <col min="5126" max="5126" width="14.5703125" style="58" bestFit="1" customWidth="1"/>
    <col min="5127" max="5127" width="16.140625" style="58" bestFit="1" customWidth="1"/>
    <col min="5128" max="5128" width="10.28515625" style="58" bestFit="1" customWidth="1"/>
    <col min="5129" max="5129" width="8.42578125" style="58" bestFit="1" customWidth="1"/>
    <col min="5130" max="5130" width="13.28515625" style="58" bestFit="1" customWidth="1"/>
    <col min="5131" max="5376" width="9.140625" style="58"/>
    <col min="5377" max="5377" width="0" style="58" hidden="1" customWidth="1"/>
    <col min="5378" max="5378" width="51" style="58" bestFit="1" customWidth="1"/>
    <col min="5379" max="5379" width="15.85546875" style="58" bestFit="1" customWidth="1"/>
    <col min="5380" max="5380" width="17.42578125" style="58" bestFit="1" customWidth="1"/>
    <col min="5381" max="5381" width="13.7109375" style="58" bestFit="1" customWidth="1"/>
    <col min="5382" max="5382" width="14.5703125" style="58" bestFit="1" customWidth="1"/>
    <col min="5383" max="5383" width="16.140625" style="58" bestFit="1" customWidth="1"/>
    <col min="5384" max="5384" width="10.28515625" style="58" bestFit="1" customWidth="1"/>
    <col min="5385" max="5385" width="8.42578125" style="58" bestFit="1" customWidth="1"/>
    <col min="5386" max="5386" width="13.28515625" style="58" bestFit="1" customWidth="1"/>
    <col min="5387" max="5632" width="9.140625" style="58"/>
    <col min="5633" max="5633" width="0" style="58" hidden="1" customWidth="1"/>
    <col min="5634" max="5634" width="51" style="58" bestFit="1" customWidth="1"/>
    <col min="5635" max="5635" width="15.85546875" style="58" bestFit="1" customWidth="1"/>
    <col min="5636" max="5636" width="17.42578125" style="58" bestFit="1" customWidth="1"/>
    <col min="5637" max="5637" width="13.7109375" style="58" bestFit="1" customWidth="1"/>
    <col min="5638" max="5638" width="14.5703125" style="58" bestFit="1" customWidth="1"/>
    <col min="5639" max="5639" width="16.140625" style="58" bestFit="1" customWidth="1"/>
    <col min="5640" max="5640" width="10.28515625" style="58" bestFit="1" customWidth="1"/>
    <col min="5641" max="5641" width="8.42578125" style="58" bestFit="1" customWidth="1"/>
    <col min="5642" max="5642" width="13.28515625" style="58" bestFit="1" customWidth="1"/>
    <col min="5643" max="5888" width="9.140625" style="58"/>
    <col min="5889" max="5889" width="0" style="58" hidden="1" customWidth="1"/>
    <col min="5890" max="5890" width="51" style="58" bestFit="1" customWidth="1"/>
    <col min="5891" max="5891" width="15.85546875" style="58" bestFit="1" customWidth="1"/>
    <col min="5892" max="5892" width="17.42578125" style="58" bestFit="1" customWidth="1"/>
    <col min="5893" max="5893" width="13.7109375" style="58" bestFit="1" customWidth="1"/>
    <col min="5894" max="5894" width="14.5703125" style="58" bestFit="1" customWidth="1"/>
    <col min="5895" max="5895" width="16.140625" style="58" bestFit="1" customWidth="1"/>
    <col min="5896" max="5896" width="10.28515625" style="58" bestFit="1" customWidth="1"/>
    <col min="5897" max="5897" width="8.42578125" style="58" bestFit="1" customWidth="1"/>
    <col min="5898" max="5898" width="13.28515625" style="58" bestFit="1" customWidth="1"/>
    <col min="5899" max="6144" width="9.140625" style="58"/>
    <col min="6145" max="6145" width="0" style="58" hidden="1" customWidth="1"/>
    <col min="6146" max="6146" width="51" style="58" bestFit="1" customWidth="1"/>
    <col min="6147" max="6147" width="15.85546875" style="58" bestFit="1" customWidth="1"/>
    <col min="6148" max="6148" width="17.42578125" style="58" bestFit="1" customWidth="1"/>
    <col min="6149" max="6149" width="13.7109375" style="58" bestFit="1" customWidth="1"/>
    <col min="6150" max="6150" width="14.5703125" style="58" bestFit="1" customWidth="1"/>
    <col min="6151" max="6151" width="16.140625" style="58" bestFit="1" customWidth="1"/>
    <col min="6152" max="6152" width="10.28515625" style="58" bestFit="1" customWidth="1"/>
    <col min="6153" max="6153" width="8.42578125" style="58" bestFit="1" customWidth="1"/>
    <col min="6154" max="6154" width="13.28515625" style="58" bestFit="1" customWidth="1"/>
    <col min="6155" max="6400" width="9.140625" style="58"/>
    <col min="6401" max="6401" width="0" style="58" hidden="1" customWidth="1"/>
    <col min="6402" max="6402" width="51" style="58" bestFit="1" customWidth="1"/>
    <col min="6403" max="6403" width="15.85546875" style="58" bestFit="1" customWidth="1"/>
    <col min="6404" max="6404" width="17.42578125" style="58" bestFit="1" customWidth="1"/>
    <col min="6405" max="6405" width="13.7109375" style="58" bestFit="1" customWidth="1"/>
    <col min="6406" max="6406" width="14.5703125" style="58" bestFit="1" customWidth="1"/>
    <col min="6407" max="6407" width="16.140625" style="58" bestFit="1" customWidth="1"/>
    <col min="6408" max="6408" width="10.28515625" style="58" bestFit="1" customWidth="1"/>
    <col min="6409" max="6409" width="8.42578125" style="58" bestFit="1" customWidth="1"/>
    <col min="6410" max="6410" width="13.28515625" style="58" bestFit="1" customWidth="1"/>
    <col min="6411" max="6656" width="9.140625" style="58"/>
    <col min="6657" max="6657" width="0" style="58" hidden="1" customWidth="1"/>
    <col min="6658" max="6658" width="51" style="58" bestFit="1" customWidth="1"/>
    <col min="6659" max="6659" width="15.85546875" style="58" bestFit="1" customWidth="1"/>
    <col min="6660" max="6660" width="17.42578125" style="58" bestFit="1" customWidth="1"/>
    <col min="6661" max="6661" width="13.7109375" style="58" bestFit="1" customWidth="1"/>
    <col min="6662" max="6662" width="14.5703125" style="58" bestFit="1" customWidth="1"/>
    <col min="6663" max="6663" width="16.140625" style="58" bestFit="1" customWidth="1"/>
    <col min="6664" max="6664" width="10.28515625" style="58" bestFit="1" customWidth="1"/>
    <col min="6665" max="6665" width="8.42578125" style="58" bestFit="1" customWidth="1"/>
    <col min="6666" max="6666" width="13.28515625" style="58" bestFit="1" customWidth="1"/>
    <col min="6667" max="6912" width="9.140625" style="58"/>
    <col min="6913" max="6913" width="0" style="58" hidden="1" customWidth="1"/>
    <col min="6914" max="6914" width="51" style="58" bestFit="1" customWidth="1"/>
    <col min="6915" max="6915" width="15.85546875" style="58" bestFit="1" customWidth="1"/>
    <col min="6916" max="6916" width="17.42578125" style="58" bestFit="1" customWidth="1"/>
    <col min="6917" max="6917" width="13.7109375" style="58" bestFit="1" customWidth="1"/>
    <col min="6918" max="6918" width="14.5703125" style="58" bestFit="1" customWidth="1"/>
    <col min="6919" max="6919" width="16.140625" style="58" bestFit="1" customWidth="1"/>
    <col min="6920" max="6920" width="10.28515625" style="58" bestFit="1" customWidth="1"/>
    <col min="6921" max="6921" width="8.42578125" style="58" bestFit="1" customWidth="1"/>
    <col min="6922" max="6922" width="13.28515625" style="58" bestFit="1" customWidth="1"/>
    <col min="6923" max="7168" width="9.140625" style="58"/>
    <col min="7169" max="7169" width="0" style="58" hidden="1" customWidth="1"/>
    <col min="7170" max="7170" width="51" style="58" bestFit="1" customWidth="1"/>
    <col min="7171" max="7171" width="15.85546875" style="58" bestFit="1" customWidth="1"/>
    <col min="7172" max="7172" width="17.42578125" style="58" bestFit="1" customWidth="1"/>
    <col min="7173" max="7173" width="13.7109375" style="58" bestFit="1" customWidth="1"/>
    <col min="7174" max="7174" width="14.5703125" style="58" bestFit="1" customWidth="1"/>
    <col min="7175" max="7175" width="16.140625" style="58" bestFit="1" customWidth="1"/>
    <col min="7176" max="7176" width="10.28515625" style="58" bestFit="1" customWidth="1"/>
    <col min="7177" max="7177" width="8.42578125" style="58" bestFit="1" customWidth="1"/>
    <col min="7178" max="7178" width="13.28515625" style="58" bestFit="1" customWidth="1"/>
    <col min="7179" max="7424" width="9.140625" style="58"/>
    <col min="7425" max="7425" width="0" style="58" hidden="1" customWidth="1"/>
    <col min="7426" max="7426" width="51" style="58" bestFit="1" customWidth="1"/>
    <col min="7427" max="7427" width="15.85546875" style="58" bestFit="1" customWidth="1"/>
    <col min="7428" max="7428" width="17.42578125" style="58" bestFit="1" customWidth="1"/>
    <col min="7429" max="7429" width="13.7109375" style="58" bestFit="1" customWidth="1"/>
    <col min="7430" max="7430" width="14.5703125" style="58" bestFit="1" customWidth="1"/>
    <col min="7431" max="7431" width="16.140625" style="58" bestFit="1" customWidth="1"/>
    <col min="7432" max="7432" width="10.28515625" style="58" bestFit="1" customWidth="1"/>
    <col min="7433" max="7433" width="8.42578125" style="58" bestFit="1" customWidth="1"/>
    <col min="7434" max="7434" width="13.28515625" style="58" bestFit="1" customWidth="1"/>
    <col min="7435" max="7680" width="9.140625" style="58"/>
    <col min="7681" max="7681" width="0" style="58" hidden="1" customWidth="1"/>
    <col min="7682" max="7682" width="51" style="58" bestFit="1" customWidth="1"/>
    <col min="7683" max="7683" width="15.85546875" style="58" bestFit="1" customWidth="1"/>
    <col min="7684" max="7684" width="17.42578125" style="58" bestFit="1" customWidth="1"/>
    <col min="7685" max="7685" width="13.7109375" style="58" bestFit="1" customWidth="1"/>
    <col min="7686" max="7686" width="14.5703125" style="58" bestFit="1" customWidth="1"/>
    <col min="7687" max="7687" width="16.140625" style="58" bestFit="1" customWidth="1"/>
    <col min="7688" max="7688" width="10.28515625" style="58" bestFit="1" customWidth="1"/>
    <col min="7689" max="7689" width="8.42578125" style="58" bestFit="1" customWidth="1"/>
    <col min="7690" max="7690" width="13.28515625" style="58" bestFit="1" customWidth="1"/>
    <col min="7691" max="7936" width="9.140625" style="58"/>
    <col min="7937" max="7937" width="0" style="58" hidden="1" customWidth="1"/>
    <col min="7938" max="7938" width="51" style="58" bestFit="1" customWidth="1"/>
    <col min="7939" max="7939" width="15.85546875" style="58" bestFit="1" customWidth="1"/>
    <col min="7940" max="7940" width="17.42578125" style="58" bestFit="1" customWidth="1"/>
    <col min="7941" max="7941" width="13.7109375" style="58" bestFit="1" customWidth="1"/>
    <col min="7942" max="7942" width="14.5703125" style="58" bestFit="1" customWidth="1"/>
    <col min="7943" max="7943" width="16.140625" style="58" bestFit="1" customWidth="1"/>
    <col min="7944" max="7944" width="10.28515625" style="58" bestFit="1" customWidth="1"/>
    <col min="7945" max="7945" width="8.42578125" style="58" bestFit="1" customWidth="1"/>
    <col min="7946" max="7946" width="13.28515625" style="58" bestFit="1" customWidth="1"/>
    <col min="7947" max="8192" width="9.140625" style="58"/>
    <col min="8193" max="8193" width="0" style="58" hidden="1" customWidth="1"/>
    <col min="8194" max="8194" width="51" style="58" bestFit="1" customWidth="1"/>
    <col min="8195" max="8195" width="15.85546875" style="58" bestFit="1" customWidth="1"/>
    <col min="8196" max="8196" width="17.42578125" style="58" bestFit="1" customWidth="1"/>
    <col min="8197" max="8197" width="13.7109375" style="58" bestFit="1" customWidth="1"/>
    <col min="8198" max="8198" width="14.5703125" style="58" bestFit="1" customWidth="1"/>
    <col min="8199" max="8199" width="16.140625" style="58" bestFit="1" customWidth="1"/>
    <col min="8200" max="8200" width="10.28515625" style="58" bestFit="1" customWidth="1"/>
    <col min="8201" max="8201" width="8.42578125" style="58" bestFit="1" customWidth="1"/>
    <col min="8202" max="8202" width="13.28515625" style="58" bestFit="1" customWidth="1"/>
    <col min="8203" max="8448" width="9.140625" style="58"/>
    <col min="8449" max="8449" width="0" style="58" hidden="1" customWidth="1"/>
    <col min="8450" max="8450" width="51" style="58" bestFit="1" customWidth="1"/>
    <col min="8451" max="8451" width="15.85546875" style="58" bestFit="1" customWidth="1"/>
    <col min="8452" max="8452" width="17.42578125" style="58" bestFit="1" customWidth="1"/>
    <col min="8453" max="8453" width="13.7109375" style="58" bestFit="1" customWidth="1"/>
    <col min="8454" max="8454" width="14.5703125" style="58" bestFit="1" customWidth="1"/>
    <col min="8455" max="8455" width="16.140625" style="58" bestFit="1" customWidth="1"/>
    <col min="8456" max="8456" width="10.28515625" style="58" bestFit="1" customWidth="1"/>
    <col min="8457" max="8457" width="8.42578125" style="58" bestFit="1" customWidth="1"/>
    <col min="8458" max="8458" width="13.28515625" style="58" bestFit="1" customWidth="1"/>
    <col min="8459" max="8704" width="9.140625" style="58"/>
    <col min="8705" max="8705" width="0" style="58" hidden="1" customWidth="1"/>
    <col min="8706" max="8706" width="51" style="58" bestFit="1" customWidth="1"/>
    <col min="8707" max="8707" width="15.85546875" style="58" bestFit="1" customWidth="1"/>
    <col min="8708" max="8708" width="17.42578125" style="58" bestFit="1" customWidth="1"/>
    <col min="8709" max="8709" width="13.7109375" style="58" bestFit="1" customWidth="1"/>
    <col min="8710" max="8710" width="14.5703125" style="58" bestFit="1" customWidth="1"/>
    <col min="8711" max="8711" width="16.140625" style="58" bestFit="1" customWidth="1"/>
    <col min="8712" max="8712" width="10.28515625" style="58" bestFit="1" customWidth="1"/>
    <col min="8713" max="8713" width="8.42578125" style="58" bestFit="1" customWidth="1"/>
    <col min="8714" max="8714" width="13.28515625" style="58" bestFit="1" customWidth="1"/>
    <col min="8715" max="8960" width="9.140625" style="58"/>
    <col min="8961" max="8961" width="0" style="58" hidden="1" customWidth="1"/>
    <col min="8962" max="8962" width="51" style="58" bestFit="1" customWidth="1"/>
    <col min="8963" max="8963" width="15.85546875" style="58" bestFit="1" customWidth="1"/>
    <col min="8964" max="8964" width="17.42578125" style="58" bestFit="1" customWidth="1"/>
    <col min="8965" max="8965" width="13.7109375" style="58" bestFit="1" customWidth="1"/>
    <col min="8966" max="8966" width="14.5703125" style="58" bestFit="1" customWidth="1"/>
    <col min="8967" max="8967" width="16.140625" style="58" bestFit="1" customWidth="1"/>
    <col min="8968" max="8968" width="10.28515625" style="58" bestFit="1" customWidth="1"/>
    <col min="8969" max="8969" width="8.42578125" style="58" bestFit="1" customWidth="1"/>
    <col min="8970" max="8970" width="13.28515625" style="58" bestFit="1" customWidth="1"/>
    <col min="8971" max="9216" width="9.140625" style="58"/>
    <col min="9217" max="9217" width="0" style="58" hidden="1" customWidth="1"/>
    <col min="9218" max="9218" width="51" style="58" bestFit="1" customWidth="1"/>
    <col min="9219" max="9219" width="15.85546875" style="58" bestFit="1" customWidth="1"/>
    <col min="9220" max="9220" width="17.42578125" style="58" bestFit="1" customWidth="1"/>
    <col min="9221" max="9221" width="13.7109375" style="58" bestFit="1" customWidth="1"/>
    <col min="9222" max="9222" width="14.5703125" style="58" bestFit="1" customWidth="1"/>
    <col min="9223" max="9223" width="16.140625" style="58" bestFit="1" customWidth="1"/>
    <col min="9224" max="9224" width="10.28515625" style="58" bestFit="1" customWidth="1"/>
    <col min="9225" max="9225" width="8.42578125" style="58" bestFit="1" customWidth="1"/>
    <col min="9226" max="9226" width="13.28515625" style="58" bestFit="1" customWidth="1"/>
    <col min="9227" max="9472" width="9.140625" style="58"/>
    <col min="9473" max="9473" width="0" style="58" hidden="1" customWidth="1"/>
    <col min="9474" max="9474" width="51" style="58" bestFit="1" customWidth="1"/>
    <col min="9475" max="9475" width="15.85546875" style="58" bestFit="1" customWidth="1"/>
    <col min="9476" max="9476" width="17.42578125" style="58" bestFit="1" customWidth="1"/>
    <col min="9477" max="9477" width="13.7109375" style="58" bestFit="1" customWidth="1"/>
    <col min="9478" max="9478" width="14.5703125" style="58" bestFit="1" customWidth="1"/>
    <col min="9479" max="9479" width="16.140625" style="58" bestFit="1" customWidth="1"/>
    <col min="9480" max="9480" width="10.28515625" style="58" bestFit="1" customWidth="1"/>
    <col min="9481" max="9481" width="8.42578125" style="58" bestFit="1" customWidth="1"/>
    <col min="9482" max="9482" width="13.28515625" style="58" bestFit="1" customWidth="1"/>
    <col min="9483" max="9728" width="9.140625" style="58"/>
    <col min="9729" max="9729" width="0" style="58" hidden="1" customWidth="1"/>
    <col min="9730" max="9730" width="51" style="58" bestFit="1" customWidth="1"/>
    <col min="9731" max="9731" width="15.85546875" style="58" bestFit="1" customWidth="1"/>
    <col min="9732" max="9732" width="17.42578125" style="58" bestFit="1" customWidth="1"/>
    <col min="9733" max="9733" width="13.7109375" style="58" bestFit="1" customWidth="1"/>
    <col min="9734" max="9734" width="14.5703125" style="58" bestFit="1" customWidth="1"/>
    <col min="9735" max="9735" width="16.140625" style="58" bestFit="1" customWidth="1"/>
    <col min="9736" max="9736" width="10.28515625" style="58" bestFit="1" customWidth="1"/>
    <col min="9737" max="9737" width="8.42578125" style="58" bestFit="1" customWidth="1"/>
    <col min="9738" max="9738" width="13.28515625" style="58" bestFit="1" customWidth="1"/>
    <col min="9739" max="9984" width="9.140625" style="58"/>
    <col min="9985" max="9985" width="0" style="58" hidden="1" customWidth="1"/>
    <col min="9986" max="9986" width="51" style="58" bestFit="1" customWidth="1"/>
    <col min="9987" max="9987" width="15.85546875" style="58" bestFit="1" customWidth="1"/>
    <col min="9988" max="9988" width="17.42578125" style="58" bestFit="1" customWidth="1"/>
    <col min="9989" max="9989" width="13.7109375" style="58" bestFit="1" customWidth="1"/>
    <col min="9990" max="9990" width="14.5703125" style="58" bestFit="1" customWidth="1"/>
    <col min="9991" max="9991" width="16.140625" style="58" bestFit="1" customWidth="1"/>
    <col min="9992" max="9992" width="10.28515625" style="58" bestFit="1" customWidth="1"/>
    <col min="9993" max="9993" width="8.42578125" style="58" bestFit="1" customWidth="1"/>
    <col min="9994" max="9994" width="13.28515625" style="58" bestFit="1" customWidth="1"/>
    <col min="9995" max="10240" width="9.140625" style="58"/>
    <col min="10241" max="10241" width="0" style="58" hidden="1" customWidth="1"/>
    <col min="10242" max="10242" width="51" style="58" bestFit="1" customWidth="1"/>
    <col min="10243" max="10243" width="15.85546875" style="58" bestFit="1" customWidth="1"/>
    <col min="10244" max="10244" width="17.42578125" style="58" bestFit="1" customWidth="1"/>
    <col min="10245" max="10245" width="13.7109375" style="58" bestFit="1" customWidth="1"/>
    <col min="10246" max="10246" width="14.5703125" style="58" bestFit="1" customWidth="1"/>
    <col min="10247" max="10247" width="16.140625" style="58" bestFit="1" customWidth="1"/>
    <col min="10248" max="10248" width="10.28515625" style="58" bestFit="1" customWidth="1"/>
    <col min="10249" max="10249" width="8.42578125" style="58" bestFit="1" customWidth="1"/>
    <col min="10250" max="10250" width="13.28515625" style="58" bestFit="1" customWidth="1"/>
    <col min="10251" max="10496" width="9.140625" style="58"/>
    <col min="10497" max="10497" width="0" style="58" hidden="1" customWidth="1"/>
    <col min="10498" max="10498" width="51" style="58" bestFit="1" customWidth="1"/>
    <col min="10499" max="10499" width="15.85546875" style="58" bestFit="1" customWidth="1"/>
    <col min="10500" max="10500" width="17.42578125" style="58" bestFit="1" customWidth="1"/>
    <col min="10501" max="10501" width="13.7109375" style="58" bestFit="1" customWidth="1"/>
    <col min="10502" max="10502" width="14.5703125" style="58" bestFit="1" customWidth="1"/>
    <col min="10503" max="10503" width="16.140625" style="58" bestFit="1" customWidth="1"/>
    <col min="10504" max="10504" width="10.28515625" style="58" bestFit="1" customWidth="1"/>
    <col min="10505" max="10505" width="8.42578125" style="58" bestFit="1" customWidth="1"/>
    <col min="10506" max="10506" width="13.28515625" style="58" bestFit="1" customWidth="1"/>
    <col min="10507" max="10752" width="9.140625" style="58"/>
    <col min="10753" max="10753" width="0" style="58" hidden="1" customWidth="1"/>
    <col min="10754" max="10754" width="51" style="58" bestFit="1" customWidth="1"/>
    <col min="10755" max="10755" width="15.85546875" style="58" bestFit="1" customWidth="1"/>
    <col min="10756" max="10756" width="17.42578125" style="58" bestFit="1" customWidth="1"/>
    <col min="10757" max="10757" width="13.7109375" style="58" bestFit="1" customWidth="1"/>
    <col min="10758" max="10758" width="14.5703125" style="58" bestFit="1" customWidth="1"/>
    <col min="10759" max="10759" width="16.140625" style="58" bestFit="1" customWidth="1"/>
    <col min="10760" max="10760" width="10.28515625" style="58" bestFit="1" customWidth="1"/>
    <col min="10761" max="10761" width="8.42578125" style="58" bestFit="1" customWidth="1"/>
    <col min="10762" max="10762" width="13.28515625" style="58" bestFit="1" customWidth="1"/>
    <col min="10763" max="11008" width="9.140625" style="58"/>
    <col min="11009" max="11009" width="0" style="58" hidden="1" customWidth="1"/>
    <col min="11010" max="11010" width="51" style="58" bestFit="1" customWidth="1"/>
    <col min="11011" max="11011" width="15.85546875" style="58" bestFit="1" customWidth="1"/>
    <col min="11012" max="11012" width="17.42578125" style="58" bestFit="1" customWidth="1"/>
    <col min="11013" max="11013" width="13.7109375" style="58" bestFit="1" customWidth="1"/>
    <col min="11014" max="11014" width="14.5703125" style="58" bestFit="1" customWidth="1"/>
    <col min="11015" max="11015" width="16.140625" style="58" bestFit="1" customWidth="1"/>
    <col min="11016" max="11016" width="10.28515625" style="58" bestFit="1" customWidth="1"/>
    <col min="11017" max="11017" width="8.42578125" style="58" bestFit="1" customWidth="1"/>
    <col min="11018" max="11018" width="13.28515625" style="58" bestFit="1" customWidth="1"/>
    <col min="11019" max="11264" width="9.140625" style="58"/>
    <col min="11265" max="11265" width="0" style="58" hidden="1" customWidth="1"/>
    <col min="11266" max="11266" width="51" style="58" bestFit="1" customWidth="1"/>
    <col min="11267" max="11267" width="15.85546875" style="58" bestFit="1" customWidth="1"/>
    <col min="11268" max="11268" width="17.42578125" style="58" bestFit="1" customWidth="1"/>
    <col min="11269" max="11269" width="13.7109375" style="58" bestFit="1" customWidth="1"/>
    <col min="11270" max="11270" width="14.5703125" style="58" bestFit="1" customWidth="1"/>
    <col min="11271" max="11271" width="16.140625" style="58" bestFit="1" customWidth="1"/>
    <col min="11272" max="11272" width="10.28515625" style="58" bestFit="1" customWidth="1"/>
    <col min="11273" max="11273" width="8.42578125" style="58" bestFit="1" customWidth="1"/>
    <col min="11274" max="11274" width="13.28515625" style="58" bestFit="1" customWidth="1"/>
    <col min="11275" max="11520" width="9.140625" style="58"/>
    <col min="11521" max="11521" width="0" style="58" hidden="1" customWidth="1"/>
    <col min="11522" max="11522" width="51" style="58" bestFit="1" customWidth="1"/>
    <col min="11523" max="11523" width="15.85546875" style="58" bestFit="1" customWidth="1"/>
    <col min="11524" max="11524" width="17.42578125" style="58" bestFit="1" customWidth="1"/>
    <col min="11525" max="11525" width="13.7109375" style="58" bestFit="1" customWidth="1"/>
    <col min="11526" max="11526" width="14.5703125" style="58" bestFit="1" customWidth="1"/>
    <col min="11527" max="11527" width="16.140625" style="58" bestFit="1" customWidth="1"/>
    <col min="11528" max="11528" width="10.28515625" style="58" bestFit="1" customWidth="1"/>
    <col min="11529" max="11529" width="8.42578125" style="58" bestFit="1" customWidth="1"/>
    <col min="11530" max="11530" width="13.28515625" style="58" bestFit="1" customWidth="1"/>
    <col min="11531" max="11776" width="9.140625" style="58"/>
    <col min="11777" max="11777" width="0" style="58" hidden="1" customWidth="1"/>
    <col min="11778" max="11778" width="51" style="58" bestFit="1" customWidth="1"/>
    <col min="11779" max="11779" width="15.85546875" style="58" bestFit="1" customWidth="1"/>
    <col min="11780" max="11780" width="17.42578125" style="58" bestFit="1" customWidth="1"/>
    <col min="11781" max="11781" width="13.7109375" style="58" bestFit="1" customWidth="1"/>
    <col min="11782" max="11782" width="14.5703125" style="58" bestFit="1" customWidth="1"/>
    <col min="11783" max="11783" width="16.140625" style="58" bestFit="1" customWidth="1"/>
    <col min="11784" max="11784" width="10.28515625" style="58" bestFit="1" customWidth="1"/>
    <col min="11785" max="11785" width="8.42578125" style="58" bestFit="1" customWidth="1"/>
    <col min="11786" max="11786" width="13.28515625" style="58" bestFit="1" customWidth="1"/>
    <col min="11787" max="12032" width="9.140625" style="58"/>
    <col min="12033" max="12033" width="0" style="58" hidden="1" customWidth="1"/>
    <col min="12034" max="12034" width="51" style="58" bestFit="1" customWidth="1"/>
    <col min="12035" max="12035" width="15.85546875" style="58" bestFit="1" customWidth="1"/>
    <col min="12036" max="12036" width="17.42578125" style="58" bestFit="1" customWidth="1"/>
    <col min="12037" max="12037" width="13.7109375" style="58" bestFit="1" customWidth="1"/>
    <col min="12038" max="12038" width="14.5703125" style="58" bestFit="1" customWidth="1"/>
    <col min="12039" max="12039" width="16.140625" style="58" bestFit="1" customWidth="1"/>
    <col min="12040" max="12040" width="10.28515625" style="58" bestFit="1" customWidth="1"/>
    <col min="12041" max="12041" width="8.42578125" style="58" bestFit="1" customWidth="1"/>
    <col min="12042" max="12042" width="13.28515625" style="58" bestFit="1" customWidth="1"/>
    <col min="12043" max="12288" width="9.140625" style="58"/>
    <col min="12289" max="12289" width="0" style="58" hidden="1" customWidth="1"/>
    <col min="12290" max="12290" width="51" style="58" bestFit="1" customWidth="1"/>
    <col min="12291" max="12291" width="15.85546875" style="58" bestFit="1" customWidth="1"/>
    <col min="12292" max="12292" width="17.42578125" style="58" bestFit="1" customWidth="1"/>
    <col min="12293" max="12293" width="13.7109375" style="58" bestFit="1" customWidth="1"/>
    <col min="12294" max="12294" width="14.5703125" style="58" bestFit="1" customWidth="1"/>
    <col min="12295" max="12295" width="16.140625" style="58" bestFit="1" customWidth="1"/>
    <col min="12296" max="12296" width="10.28515625" style="58" bestFit="1" customWidth="1"/>
    <col min="12297" max="12297" width="8.42578125" style="58" bestFit="1" customWidth="1"/>
    <col min="12298" max="12298" width="13.28515625" style="58" bestFit="1" customWidth="1"/>
    <col min="12299" max="12544" width="9.140625" style="58"/>
    <col min="12545" max="12545" width="0" style="58" hidden="1" customWidth="1"/>
    <col min="12546" max="12546" width="51" style="58" bestFit="1" customWidth="1"/>
    <col min="12547" max="12547" width="15.85546875" style="58" bestFit="1" customWidth="1"/>
    <col min="12548" max="12548" width="17.42578125" style="58" bestFit="1" customWidth="1"/>
    <col min="12549" max="12549" width="13.7109375" style="58" bestFit="1" customWidth="1"/>
    <col min="12550" max="12550" width="14.5703125" style="58" bestFit="1" customWidth="1"/>
    <col min="12551" max="12551" width="16.140625" style="58" bestFit="1" customWidth="1"/>
    <col min="12552" max="12552" width="10.28515625" style="58" bestFit="1" customWidth="1"/>
    <col min="12553" max="12553" width="8.42578125" style="58" bestFit="1" customWidth="1"/>
    <col min="12554" max="12554" width="13.28515625" style="58" bestFit="1" customWidth="1"/>
    <col min="12555" max="12800" width="9.140625" style="58"/>
    <col min="12801" max="12801" width="0" style="58" hidden="1" customWidth="1"/>
    <col min="12802" max="12802" width="51" style="58" bestFit="1" customWidth="1"/>
    <col min="12803" max="12803" width="15.85546875" style="58" bestFit="1" customWidth="1"/>
    <col min="12804" max="12804" width="17.42578125" style="58" bestFit="1" customWidth="1"/>
    <col min="12805" max="12805" width="13.7109375" style="58" bestFit="1" customWidth="1"/>
    <col min="12806" max="12806" width="14.5703125" style="58" bestFit="1" customWidth="1"/>
    <col min="12807" max="12807" width="16.140625" style="58" bestFit="1" customWidth="1"/>
    <col min="12808" max="12808" width="10.28515625" style="58" bestFit="1" customWidth="1"/>
    <col min="12809" max="12809" width="8.42578125" style="58" bestFit="1" customWidth="1"/>
    <col min="12810" max="12810" width="13.28515625" style="58" bestFit="1" customWidth="1"/>
    <col min="12811" max="13056" width="9.140625" style="58"/>
    <col min="13057" max="13057" width="0" style="58" hidden="1" customWidth="1"/>
    <col min="13058" max="13058" width="51" style="58" bestFit="1" customWidth="1"/>
    <col min="13059" max="13059" width="15.85546875" style="58" bestFit="1" customWidth="1"/>
    <col min="13060" max="13060" width="17.42578125" style="58" bestFit="1" customWidth="1"/>
    <col min="13061" max="13061" width="13.7109375" style="58" bestFit="1" customWidth="1"/>
    <col min="13062" max="13062" width="14.5703125" style="58" bestFit="1" customWidth="1"/>
    <col min="13063" max="13063" width="16.140625" style="58" bestFit="1" customWidth="1"/>
    <col min="13064" max="13064" width="10.28515625" style="58" bestFit="1" customWidth="1"/>
    <col min="13065" max="13065" width="8.42578125" style="58" bestFit="1" customWidth="1"/>
    <col min="13066" max="13066" width="13.28515625" style="58" bestFit="1" customWidth="1"/>
    <col min="13067" max="13312" width="9.140625" style="58"/>
    <col min="13313" max="13313" width="0" style="58" hidden="1" customWidth="1"/>
    <col min="13314" max="13314" width="51" style="58" bestFit="1" customWidth="1"/>
    <col min="13315" max="13315" width="15.85546875" style="58" bestFit="1" customWidth="1"/>
    <col min="13316" max="13316" width="17.42578125" style="58" bestFit="1" customWidth="1"/>
    <col min="13317" max="13317" width="13.7109375" style="58" bestFit="1" customWidth="1"/>
    <col min="13318" max="13318" width="14.5703125" style="58" bestFit="1" customWidth="1"/>
    <col min="13319" max="13319" width="16.140625" style="58" bestFit="1" customWidth="1"/>
    <col min="13320" max="13320" width="10.28515625" style="58" bestFit="1" customWidth="1"/>
    <col min="13321" max="13321" width="8.42578125" style="58" bestFit="1" customWidth="1"/>
    <col min="13322" max="13322" width="13.28515625" style="58" bestFit="1" customWidth="1"/>
    <col min="13323" max="13568" width="9.140625" style="58"/>
    <col min="13569" max="13569" width="0" style="58" hidden="1" customWidth="1"/>
    <col min="13570" max="13570" width="51" style="58" bestFit="1" customWidth="1"/>
    <col min="13571" max="13571" width="15.85546875" style="58" bestFit="1" customWidth="1"/>
    <col min="13572" max="13572" width="17.42578125" style="58" bestFit="1" customWidth="1"/>
    <col min="13573" max="13573" width="13.7109375" style="58" bestFit="1" customWidth="1"/>
    <col min="13574" max="13574" width="14.5703125" style="58" bestFit="1" customWidth="1"/>
    <col min="13575" max="13575" width="16.140625" style="58" bestFit="1" customWidth="1"/>
    <col min="13576" max="13576" width="10.28515625" style="58" bestFit="1" customWidth="1"/>
    <col min="13577" max="13577" width="8.42578125" style="58" bestFit="1" customWidth="1"/>
    <col min="13578" max="13578" width="13.28515625" style="58" bestFit="1" customWidth="1"/>
    <col min="13579" max="13824" width="9.140625" style="58"/>
    <col min="13825" max="13825" width="0" style="58" hidden="1" customWidth="1"/>
    <col min="13826" max="13826" width="51" style="58" bestFit="1" customWidth="1"/>
    <col min="13827" max="13827" width="15.85546875" style="58" bestFit="1" customWidth="1"/>
    <col min="13828" max="13828" width="17.42578125" style="58" bestFit="1" customWidth="1"/>
    <col min="13829" max="13829" width="13.7109375" style="58" bestFit="1" customWidth="1"/>
    <col min="13830" max="13830" width="14.5703125" style="58" bestFit="1" customWidth="1"/>
    <col min="13831" max="13831" width="16.140625" style="58" bestFit="1" customWidth="1"/>
    <col min="13832" max="13832" width="10.28515625" style="58" bestFit="1" customWidth="1"/>
    <col min="13833" max="13833" width="8.42578125" style="58" bestFit="1" customWidth="1"/>
    <col min="13834" max="13834" width="13.28515625" style="58" bestFit="1" customWidth="1"/>
    <col min="13835" max="14080" width="9.140625" style="58"/>
    <col min="14081" max="14081" width="0" style="58" hidden="1" customWidth="1"/>
    <col min="14082" max="14082" width="51" style="58" bestFit="1" customWidth="1"/>
    <col min="14083" max="14083" width="15.85546875" style="58" bestFit="1" customWidth="1"/>
    <col min="14084" max="14084" width="17.42578125" style="58" bestFit="1" customWidth="1"/>
    <col min="14085" max="14085" width="13.7109375" style="58" bestFit="1" customWidth="1"/>
    <col min="14086" max="14086" width="14.5703125" style="58" bestFit="1" customWidth="1"/>
    <col min="14087" max="14087" width="16.140625" style="58" bestFit="1" customWidth="1"/>
    <col min="14088" max="14088" width="10.28515625" style="58" bestFit="1" customWidth="1"/>
    <col min="14089" max="14089" width="8.42578125" style="58" bestFit="1" customWidth="1"/>
    <col min="14090" max="14090" width="13.28515625" style="58" bestFit="1" customWidth="1"/>
    <col min="14091" max="14336" width="9.140625" style="58"/>
    <col min="14337" max="14337" width="0" style="58" hidden="1" customWidth="1"/>
    <col min="14338" max="14338" width="51" style="58" bestFit="1" customWidth="1"/>
    <col min="14339" max="14339" width="15.85546875" style="58" bestFit="1" customWidth="1"/>
    <col min="14340" max="14340" width="17.42578125" style="58" bestFit="1" customWidth="1"/>
    <col min="14341" max="14341" width="13.7109375" style="58" bestFit="1" customWidth="1"/>
    <col min="14342" max="14342" width="14.5703125" style="58" bestFit="1" customWidth="1"/>
    <col min="14343" max="14343" width="16.140625" style="58" bestFit="1" customWidth="1"/>
    <col min="14344" max="14344" width="10.28515625" style="58" bestFit="1" customWidth="1"/>
    <col min="14345" max="14345" width="8.42578125" style="58" bestFit="1" customWidth="1"/>
    <col min="14346" max="14346" width="13.28515625" style="58" bestFit="1" customWidth="1"/>
    <col min="14347" max="14592" width="9.140625" style="58"/>
    <col min="14593" max="14593" width="0" style="58" hidden="1" customWidth="1"/>
    <col min="14594" max="14594" width="51" style="58" bestFit="1" customWidth="1"/>
    <col min="14595" max="14595" width="15.85546875" style="58" bestFit="1" customWidth="1"/>
    <col min="14596" max="14596" width="17.42578125" style="58" bestFit="1" customWidth="1"/>
    <col min="14597" max="14597" width="13.7109375" style="58" bestFit="1" customWidth="1"/>
    <col min="14598" max="14598" width="14.5703125" style="58" bestFit="1" customWidth="1"/>
    <col min="14599" max="14599" width="16.140625" style="58" bestFit="1" customWidth="1"/>
    <col min="14600" max="14600" width="10.28515625" style="58" bestFit="1" customWidth="1"/>
    <col min="14601" max="14601" width="8.42578125" style="58" bestFit="1" customWidth="1"/>
    <col min="14602" max="14602" width="13.28515625" style="58" bestFit="1" customWidth="1"/>
    <col min="14603" max="14848" width="9.140625" style="58"/>
    <col min="14849" max="14849" width="0" style="58" hidden="1" customWidth="1"/>
    <col min="14850" max="14850" width="51" style="58" bestFit="1" customWidth="1"/>
    <col min="14851" max="14851" width="15.85546875" style="58" bestFit="1" customWidth="1"/>
    <col min="14852" max="14852" width="17.42578125" style="58" bestFit="1" customWidth="1"/>
    <col min="14853" max="14853" width="13.7109375" style="58" bestFit="1" customWidth="1"/>
    <col min="14854" max="14854" width="14.5703125" style="58" bestFit="1" customWidth="1"/>
    <col min="14855" max="14855" width="16.140625" style="58" bestFit="1" customWidth="1"/>
    <col min="14856" max="14856" width="10.28515625" style="58" bestFit="1" customWidth="1"/>
    <col min="14857" max="14857" width="8.42578125" style="58" bestFit="1" customWidth="1"/>
    <col min="14858" max="14858" width="13.28515625" style="58" bestFit="1" customWidth="1"/>
    <col min="14859" max="15104" width="9.140625" style="58"/>
    <col min="15105" max="15105" width="0" style="58" hidden="1" customWidth="1"/>
    <col min="15106" max="15106" width="51" style="58" bestFit="1" customWidth="1"/>
    <col min="15107" max="15107" width="15.85546875" style="58" bestFit="1" customWidth="1"/>
    <col min="15108" max="15108" width="17.42578125" style="58" bestFit="1" customWidth="1"/>
    <col min="15109" max="15109" width="13.7109375" style="58" bestFit="1" customWidth="1"/>
    <col min="15110" max="15110" width="14.5703125" style="58" bestFit="1" customWidth="1"/>
    <col min="15111" max="15111" width="16.140625" style="58" bestFit="1" customWidth="1"/>
    <col min="15112" max="15112" width="10.28515625" style="58" bestFit="1" customWidth="1"/>
    <col min="15113" max="15113" width="8.42578125" style="58" bestFit="1" customWidth="1"/>
    <col min="15114" max="15114" width="13.28515625" style="58" bestFit="1" customWidth="1"/>
    <col min="15115" max="15360" width="9.140625" style="58"/>
    <col min="15361" max="15361" width="0" style="58" hidden="1" customWidth="1"/>
    <col min="15362" max="15362" width="51" style="58" bestFit="1" customWidth="1"/>
    <col min="15363" max="15363" width="15.85546875" style="58" bestFit="1" customWidth="1"/>
    <col min="15364" max="15364" width="17.42578125" style="58" bestFit="1" customWidth="1"/>
    <col min="15365" max="15365" width="13.7109375" style="58" bestFit="1" customWidth="1"/>
    <col min="15366" max="15366" width="14.5703125" style="58" bestFit="1" customWidth="1"/>
    <col min="15367" max="15367" width="16.140625" style="58" bestFit="1" customWidth="1"/>
    <col min="15368" max="15368" width="10.28515625" style="58" bestFit="1" customWidth="1"/>
    <col min="15369" max="15369" width="8.42578125" style="58" bestFit="1" customWidth="1"/>
    <col min="15370" max="15370" width="13.28515625" style="58" bestFit="1" customWidth="1"/>
    <col min="15371" max="15616" width="9.140625" style="58"/>
    <col min="15617" max="15617" width="0" style="58" hidden="1" customWidth="1"/>
    <col min="15618" max="15618" width="51" style="58" bestFit="1" customWidth="1"/>
    <col min="15619" max="15619" width="15.85546875" style="58" bestFit="1" customWidth="1"/>
    <col min="15620" max="15620" width="17.42578125" style="58" bestFit="1" customWidth="1"/>
    <col min="15621" max="15621" width="13.7109375" style="58" bestFit="1" customWidth="1"/>
    <col min="15622" max="15622" width="14.5703125" style="58" bestFit="1" customWidth="1"/>
    <col min="15623" max="15623" width="16.140625" style="58" bestFit="1" customWidth="1"/>
    <col min="15624" max="15624" width="10.28515625" style="58" bestFit="1" customWidth="1"/>
    <col min="15625" max="15625" width="8.42578125" style="58" bestFit="1" customWidth="1"/>
    <col min="15626" max="15626" width="13.28515625" style="58" bestFit="1" customWidth="1"/>
    <col min="15627" max="15872" width="9.140625" style="58"/>
    <col min="15873" max="15873" width="0" style="58" hidden="1" customWidth="1"/>
    <col min="15874" max="15874" width="51" style="58" bestFit="1" customWidth="1"/>
    <col min="15875" max="15875" width="15.85546875" style="58" bestFit="1" customWidth="1"/>
    <col min="15876" max="15876" width="17.42578125" style="58" bestFit="1" customWidth="1"/>
    <col min="15877" max="15877" width="13.7109375" style="58" bestFit="1" customWidth="1"/>
    <col min="15878" max="15878" width="14.5703125" style="58" bestFit="1" customWidth="1"/>
    <col min="15879" max="15879" width="16.140625" style="58" bestFit="1" customWidth="1"/>
    <col min="15880" max="15880" width="10.28515625" style="58" bestFit="1" customWidth="1"/>
    <col min="15881" max="15881" width="8.42578125" style="58" bestFit="1" customWidth="1"/>
    <col min="15882" max="15882" width="13.28515625" style="58" bestFit="1" customWidth="1"/>
    <col min="15883" max="16128" width="9.140625" style="58"/>
    <col min="16129" max="16129" width="0" style="58" hidden="1" customWidth="1"/>
    <col min="16130" max="16130" width="51" style="58" bestFit="1" customWidth="1"/>
    <col min="16131" max="16131" width="15.85546875" style="58" bestFit="1" customWidth="1"/>
    <col min="16132" max="16132" width="17.42578125" style="58" bestFit="1" customWidth="1"/>
    <col min="16133" max="16133" width="13.7109375" style="58" bestFit="1" customWidth="1"/>
    <col min="16134" max="16134" width="14.5703125" style="58" bestFit="1" customWidth="1"/>
    <col min="16135" max="16135" width="16.140625" style="58" bestFit="1" customWidth="1"/>
    <col min="16136" max="16136" width="10.28515625" style="58" bestFit="1" customWidth="1"/>
    <col min="16137" max="16137" width="8.42578125" style="58" bestFit="1" customWidth="1"/>
    <col min="16138" max="16138" width="13.28515625" style="58" bestFit="1" customWidth="1"/>
    <col min="16139" max="16384" width="9.140625" style="58"/>
  </cols>
  <sheetData>
    <row r="1" spans="2:10">
      <c r="B1" s="693" t="s">
        <v>439</v>
      </c>
      <c r="C1" s="693"/>
      <c r="D1" s="693"/>
      <c r="E1" s="693"/>
      <c r="F1" s="693"/>
      <c r="G1" s="693"/>
      <c r="H1" s="693"/>
    </row>
    <row r="2" spans="2:10">
      <c r="B2" s="3"/>
      <c r="C2" s="3"/>
      <c r="D2" s="3"/>
      <c r="E2" s="3"/>
      <c r="F2" s="3"/>
      <c r="G2" s="3"/>
      <c r="H2" s="3"/>
      <c r="I2" s="3"/>
      <c r="J2" s="3" t="s">
        <v>1</v>
      </c>
    </row>
    <row r="3" spans="2:10">
      <c r="B3" s="88" t="s">
        <v>252</v>
      </c>
      <c r="C3" s="89" t="s">
        <v>3</v>
      </c>
      <c r="D3" s="90" t="s">
        <v>4</v>
      </c>
      <c r="E3" s="91" t="s">
        <v>5</v>
      </c>
      <c r="F3" s="90" t="s">
        <v>54</v>
      </c>
      <c r="G3" s="91" t="s">
        <v>245</v>
      </c>
      <c r="H3" s="91" t="s">
        <v>253</v>
      </c>
      <c r="I3" s="90" t="s">
        <v>94</v>
      </c>
      <c r="J3" s="92" t="s">
        <v>246</v>
      </c>
    </row>
    <row r="4" spans="2:10">
      <c r="B4" s="93" t="s">
        <v>254</v>
      </c>
      <c r="C4" s="94">
        <v>293546129.10000002</v>
      </c>
      <c r="D4" s="94">
        <v>1396030452.95</v>
      </c>
      <c r="E4" s="94">
        <v>41086220.859999999</v>
      </c>
      <c r="F4" s="94">
        <v>133924238.31</v>
      </c>
      <c r="G4" s="94">
        <v>1864587041.22</v>
      </c>
      <c r="H4" s="79">
        <v>107584</v>
      </c>
      <c r="I4" s="95" t="s">
        <v>97</v>
      </c>
      <c r="J4" s="96">
        <v>17331.453015501342</v>
      </c>
    </row>
    <row r="5" spans="2:10">
      <c r="B5" s="97" t="s">
        <v>255</v>
      </c>
      <c r="C5" s="94">
        <v>0</v>
      </c>
      <c r="D5" s="94">
        <v>0</v>
      </c>
      <c r="E5" s="94">
        <v>0</v>
      </c>
      <c r="F5" s="94">
        <v>0</v>
      </c>
      <c r="G5" s="94">
        <v>0</v>
      </c>
      <c r="H5" s="79"/>
      <c r="I5" s="95"/>
      <c r="J5" s="96"/>
    </row>
    <row r="6" spans="2:10">
      <c r="B6" s="98" t="s">
        <v>256</v>
      </c>
      <c r="C6" s="63">
        <v>859528.04</v>
      </c>
      <c r="D6" s="63">
        <v>4087695.93</v>
      </c>
      <c r="E6" s="63">
        <v>120303.95</v>
      </c>
      <c r="F6" s="63">
        <v>41622454.609999999</v>
      </c>
      <c r="G6" s="63">
        <v>46689982.530000001</v>
      </c>
      <c r="H6" s="99">
        <v>77</v>
      </c>
      <c r="I6" s="100" t="s">
        <v>199</v>
      </c>
      <c r="J6" s="96">
        <v>606363.40948197781</v>
      </c>
    </row>
    <row r="7" spans="2:10">
      <c r="B7" s="34" t="s">
        <v>257</v>
      </c>
      <c r="C7" s="101">
        <v>12143804.050000001</v>
      </c>
      <c r="D7" s="101">
        <v>57752831.969999999</v>
      </c>
      <c r="E7" s="101">
        <v>1699709.06</v>
      </c>
      <c r="F7" s="101">
        <v>134777.21</v>
      </c>
      <c r="G7" s="63">
        <v>71731122.290000007</v>
      </c>
      <c r="H7" s="102">
        <v>200</v>
      </c>
      <c r="I7" s="95" t="s">
        <v>97</v>
      </c>
      <c r="J7" s="96">
        <v>358655.61145095795</v>
      </c>
    </row>
    <row r="8" spans="2:10" ht="24" thickBot="1">
      <c r="B8" s="103" t="s">
        <v>6</v>
      </c>
      <c r="C8" s="104">
        <f>SUM(C4:C7)</f>
        <v>306549461.19000006</v>
      </c>
      <c r="D8" s="104">
        <f>SUM(D4:D7)</f>
        <v>1457870980.8500001</v>
      </c>
      <c r="E8" s="104">
        <f>SUM(E4:E7)</f>
        <v>42906233.870000005</v>
      </c>
      <c r="F8" s="104">
        <f>SUM(F4:F7)</f>
        <v>175681470.13000003</v>
      </c>
      <c r="G8" s="104">
        <f>SUM(G4:G7)</f>
        <v>1983008146.04</v>
      </c>
      <c r="H8" s="104"/>
      <c r="I8" s="105"/>
      <c r="J8" s="105"/>
    </row>
    <row r="9" spans="2:10" ht="24" thickTop="1"/>
    <row r="10" spans="2:10">
      <c r="C10" s="106"/>
    </row>
    <row r="11" spans="2:10">
      <c r="B11" s="107" t="s">
        <v>258</v>
      </c>
      <c r="C11" s="356"/>
      <c r="D11" s="356"/>
      <c r="E11" s="356"/>
      <c r="F11" s="356"/>
      <c r="G11" s="356"/>
    </row>
    <row r="12" spans="2:10">
      <c r="C12" s="356"/>
      <c r="D12" s="356"/>
      <c r="E12" s="356"/>
      <c r="F12" s="356"/>
      <c r="G12" s="356"/>
    </row>
    <row r="13" spans="2:10">
      <c r="C13" s="356"/>
      <c r="D13" s="356"/>
      <c r="E13" s="356"/>
      <c r="F13" s="356"/>
      <c r="G13" s="356"/>
    </row>
    <row r="14" spans="2:10">
      <c r="C14" s="356"/>
      <c r="D14" s="356"/>
      <c r="E14" s="356"/>
      <c r="F14" s="356"/>
      <c r="G14" s="356"/>
    </row>
  </sheetData>
  <mergeCells count="1">
    <mergeCell ref="B1:H1"/>
  </mergeCells>
  <pageMargins left="0.70866141732283461" right="0.70866141732283461" top="1.1417322834645669" bottom="0.74803149606299213" header="0.31496062992125984" footer="0.31496062992125984"/>
  <pageSetup paperSize="9" scale="7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4E70-CCB4-4AAA-8394-63384D3E933D}">
  <sheetPr>
    <pageSetUpPr fitToPage="1"/>
  </sheetPr>
  <dimension ref="A1:I12"/>
  <sheetViews>
    <sheetView workbookViewId="0">
      <selection activeCell="H12" sqref="H12"/>
    </sheetView>
  </sheetViews>
  <sheetFormatPr defaultRowHeight="21"/>
  <cols>
    <col min="1" max="1" width="55.85546875" style="3" bestFit="1" customWidth="1"/>
    <col min="2" max="2" width="15.7109375" style="3" bestFit="1" customWidth="1"/>
    <col min="3" max="3" width="17.28515625" style="3" bestFit="1" customWidth="1"/>
    <col min="4" max="4" width="13.7109375" style="3" bestFit="1" customWidth="1"/>
    <col min="5" max="5" width="14.5703125" style="3" bestFit="1" customWidth="1"/>
    <col min="6" max="6" width="16.140625" style="3" bestFit="1" customWidth="1"/>
    <col min="7" max="7" width="8.5703125" style="3" bestFit="1" customWidth="1"/>
    <col min="8" max="8" width="8.42578125" style="3" bestFit="1" customWidth="1"/>
    <col min="9" max="9" width="13.28515625" style="3" bestFit="1" customWidth="1"/>
    <col min="10" max="256" width="9.140625" style="3"/>
    <col min="257" max="257" width="55.85546875" style="3" bestFit="1" customWidth="1"/>
    <col min="258" max="258" width="15.7109375" style="3" bestFit="1" customWidth="1"/>
    <col min="259" max="259" width="17.28515625" style="3" bestFit="1" customWidth="1"/>
    <col min="260" max="260" width="13.7109375" style="3" bestFit="1" customWidth="1"/>
    <col min="261" max="261" width="14.5703125" style="3" bestFit="1" customWidth="1"/>
    <col min="262" max="262" width="16.140625" style="3" bestFit="1" customWidth="1"/>
    <col min="263" max="263" width="8.5703125" style="3" bestFit="1" customWidth="1"/>
    <col min="264" max="264" width="8.42578125" style="3" bestFit="1" customWidth="1"/>
    <col min="265" max="265" width="13.28515625" style="3" bestFit="1" customWidth="1"/>
    <col min="266" max="512" width="9.140625" style="3"/>
    <col min="513" max="513" width="55.85546875" style="3" bestFit="1" customWidth="1"/>
    <col min="514" max="514" width="15.7109375" style="3" bestFit="1" customWidth="1"/>
    <col min="515" max="515" width="17.28515625" style="3" bestFit="1" customWidth="1"/>
    <col min="516" max="516" width="13.7109375" style="3" bestFit="1" customWidth="1"/>
    <col min="517" max="517" width="14.5703125" style="3" bestFit="1" customWidth="1"/>
    <col min="518" max="518" width="16.140625" style="3" bestFit="1" customWidth="1"/>
    <col min="519" max="519" width="8.5703125" style="3" bestFit="1" customWidth="1"/>
    <col min="520" max="520" width="8.42578125" style="3" bestFit="1" customWidth="1"/>
    <col min="521" max="521" width="13.28515625" style="3" bestFit="1" customWidth="1"/>
    <col min="522" max="768" width="9.140625" style="3"/>
    <col min="769" max="769" width="55.85546875" style="3" bestFit="1" customWidth="1"/>
    <col min="770" max="770" width="15.7109375" style="3" bestFit="1" customWidth="1"/>
    <col min="771" max="771" width="17.28515625" style="3" bestFit="1" customWidth="1"/>
    <col min="772" max="772" width="13.7109375" style="3" bestFit="1" customWidth="1"/>
    <col min="773" max="773" width="14.5703125" style="3" bestFit="1" customWidth="1"/>
    <col min="774" max="774" width="16.140625" style="3" bestFit="1" customWidth="1"/>
    <col min="775" max="775" width="8.5703125" style="3" bestFit="1" customWidth="1"/>
    <col min="776" max="776" width="8.42578125" style="3" bestFit="1" customWidth="1"/>
    <col min="777" max="777" width="13.28515625" style="3" bestFit="1" customWidth="1"/>
    <col min="778" max="1024" width="9.140625" style="3"/>
    <col min="1025" max="1025" width="55.85546875" style="3" bestFit="1" customWidth="1"/>
    <col min="1026" max="1026" width="15.7109375" style="3" bestFit="1" customWidth="1"/>
    <col min="1027" max="1027" width="17.28515625" style="3" bestFit="1" customWidth="1"/>
    <col min="1028" max="1028" width="13.7109375" style="3" bestFit="1" customWidth="1"/>
    <col min="1029" max="1029" width="14.5703125" style="3" bestFit="1" customWidth="1"/>
    <col min="1030" max="1030" width="16.140625" style="3" bestFit="1" customWidth="1"/>
    <col min="1031" max="1031" width="8.5703125" style="3" bestFit="1" customWidth="1"/>
    <col min="1032" max="1032" width="8.42578125" style="3" bestFit="1" customWidth="1"/>
    <col min="1033" max="1033" width="13.28515625" style="3" bestFit="1" customWidth="1"/>
    <col min="1034" max="1280" width="9.140625" style="3"/>
    <col min="1281" max="1281" width="55.85546875" style="3" bestFit="1" customWidth="1"/>
    <col min="1282" max="1282" width="15.7109375" style="3" bestFit="1" customWidth="1"/>
    <col min="1283" max="1283" width="17.28515625" style="3" bestFit="1" customWidth="1"/>
    <col min="1284" max="1284" width="13.7109375" style="3" bestFit="1" customWidth="1"/>
    <col min="1285" max="1285" width="14.5703125" style="3" bestFit="1" customWidth="1"/>
    <col min="1286" max="1286" width="16.140625" style="3" bestFit="1" customWidth="1"/>
    <col min="1287" max="1287" width="8.5703125" style="3" bestFit="1" customWidth="1"/>
    <col min="1288" max="1288" width="8.42578125" style="3" bestFit="1" customWidth="1"/>
    <col min="1289" max="1289" width="13.28515625" style="3" bestFit="1" customWidth="1"/>
    <col min="1290" max="1536" width="9.140625" style="3"/>
    <col min="1537" max="1537" width="55.85546875" style="3" bestFit="1" customWidth="1"/>
    <col min="1538" max="1538" width="15.7109375" style="3" bestFit="1" customWidth="1"/>
    <col min="1539" max="1539" width="17.28515625" style="3" bestFit="1" customWidth="1"/>
    <col min="1540" max="1540" width="13.7109375" style="3" bestFit="1" customWidth="1"/>
    <col min="1541" max="1541" width="14.5703125" style="3" bestFit="1" customWidth="1"/>
    <col min="1542" max="1542" width="16.140625" style="3" bestFit="1" customWidth="1"/>
    <col min="1543" max="1543" width="8.5703125" style="3" bestFit="1" customWidth="1"/>
    <col min="1544" max="1544" width="8.42578125" style="3" bestFit="1" customWidth="1"/>
    <col min="1545" max="1545" width="13.28515625" style="3" bestFit="1" customWidth="1"/>
    <col min="1546" max="1792" width="9.140625" style="3"/>
    <col min="1793" max="1793" width="55.85546875" style="3" bestFit="1" customWidth="1"/>
    <col min="1794" max="1794" width="15.7109375" style="3" bestFit="1" customWidth="1"/>
    <col min="1795" max="1795" width="17.28515625" style="3" bestFit="1" customWidth="1"/>
    <col min="1796" max="1796" width="13.7109375" style="3" bestFit="1" customWidth="1"/>
    <col min="1797" max="1797" width="14.5703125" style="3" bestFit="1" customWidth="1"/>
    <col min="1798" max="1798" width="16.140625" style="3" bestFit="1" customWidth="1"/>
    <col min="1799" max="1799" width="8.5703125" style="3" bestFit="1" customWidth="1"/>
    <col min="1800" max="1800" width="8.42578125" style="3" bestFit="1" customWidth="1"/>
    <col min="1801" max="1801" width="13.28515625" style="3" bestFit="1" customWidth="1"/>
    <col min="1802" max="2048" width="9.140625" style="3"/>
    <col min="2049" max="2049" width="55.85546875" style="3" bestFit="1" customWidth="1"/>
    <col min="2050" max="2050" width="15.7109375" style="3" bestFit="1" customWidth="1"/>
    <col min="2051" max="2051" width="17.28515625" style="3" bestFit="1" customWidth="1"/>
    <col min="2052" max="2052" width="13.7109375" style="3" bestFit="1" customWidth="1"/>
    <col min="2053" max="2053" width="14.5703125" style="3" bestFit="1" customWidth="1"/>
    <col min="2054" max="2054" width="16.140625" style="3" bestFit="1" customWidth="1"/>
    <col min="2055" max="2055" width="8.5703125" style="3" bestFit="1" customWidth="1"/>
    <col min="2056" max="2056" width="8.42578125" style="3" bestFit="1" customWidth="1"/>
    <col min="2057" max="2057" width="13.28515625" style="3" bestFit="1" customWidth="1"/>
    <col min="2058" max="2304" width="9.140625" style="3"/>
    <col min="2305" max="2305" width="55.85546875" style="3" bestFit="1" customWidth="1"/>
    <col min="2306" max="2306" width="15.7109375" style="3" bestFit="1" customWidth="1"/>
    <col min="2307" max="2307" width="17.28515625" style="3" bestFit="1" customWidth="1"/>
    <col min="2308" max="2308" width="13.7109375" style="3" bestFit="1" customWidth="1"/>
    <col min="2309" max="2309" width="14.5703125" style="3" bestFit="1" customWidth="1"/>
    <col min="2310" max="2310" width="16.140625" style="3" bestFit="1" customWidth="1"/>
    <col min="2311" max="2311" width="8.5703125" style="3" bestFit="1" customWidth="1"/>
    <col min="2312" max="2312" width="8.42578125" style="3" bestFit="1" customWidth="1"/>
    <col min="2313" max="2313" width="13.28515625" style="3" bestFit="1" customWidth="1"/>
    <col min="2314" max="2560" width="9.140625" style="3"/>
    <col min="2561" max="2561" width="55.85546875" style="3" bestFit="1" customWidth="1"/>
    <col min="2562" max="2562" width="15.7109375" style="3" bestFit="1" customWidth="1"/>
    <col min="2563" max="2563" width="17.28515625" style="3" bestFit="1" customWidth="1"/>
    <col min="2564" max="2564" width="13.7109375" style="3" bestFit="1" customWidth="1"/>
    <col min="2565" max="2565" width="14.5703125" style="3" bestFit="1" customWidth="1"/>
    <col min="2566" max="2566" width="16.140625" style="3" bestFit="1" customWidth="1"/>
    <col min="2567" max="2567" width="8.5703125" style="3" bestFit="1" customWidth="1"/>
    <col min="2568" max="2568" width="8.42578125" style="3" bestFit="1" customWidth="1"/>
    <col min="2569" max="2569" width="13.28515625" style="3" bestFit="1" customWidth="1"/>
    <col min="2570" max="2816" width="9.140625" style="3"/>
    <col min="2817" max="2817" width="55.85546875" style="3" bestFit="1" customWidth="1"/>
    <col min="2818" max="2818" width="15.7109375" style="3" bestFit="1" customWidth="1"/>
    <col min="2819" max="2819" width="17.28515625" style="3" bestFit="1" customWidth="1"/>
    <col min="2820" max="2820" width="13.7109375" style="3" bestFit="1" customWidth="1"/>
    <col min="2821" max="2821" width="14.5703125" style="3" bestFit="1" customWidth="1"/>
    <col min="2822" max="2822" width="16.140625" style="3" bestFit="1" customWidth="1"/>
    <col min="2823" max="2823" width="8.5703125" style="3" bestFit="1" customWidth="1"/>
    <col min="2824" max="2824" width="8.42578125" style="3" bestFit="1" customWidth="1"/>
    <col min="2825" max="2825" width="13.28515625" style="3" bestFit="1" customWidth="1"/>
    <col min="2826" max="3072" width="9.140625" style="3"/>
    <col min="3073" max="3073" width="55.85546875" style="3" bestFit="1" customWidth="1"/>
    <col min="3074" max="3074" width="15.7109375" style="3" bestFit="1" customWidth="1"/>
    <col min="3075" max="3075" width="17.28515625" style="3" bestFit="1" customWidth="1"/>
    <col min="3076" max="3076" width="13.7109375" style="3" bestFit="1" customWidth="1"/>
    <col min="3077" max="3077" width="14.5703125" style="3" bestFit="1" customWidth="1"/>
    <col min="3078" max="3078" width="16.140625" style="3" bestFit="1" customWidth="1"/>
    <col min="3079" max="3079" width="8.5703125" style="3" bestFit="1" customWidth="1"/>
    <col min="3080" max="3080" width="8.42578125" style="3" bestFit="1" customWidth="1"/>
    <col min="3081" max="3081" width="13.28515625" style="3" bestFit="1" customWidth="1"/>
    <col min="3082" max="3328" width="9.140625" style="3"/>
    <col min="3329" max="3329" width="55.85546875" style="3" bestFit="1" customWidth="1"/>
    <col min="3330" max="3330" width="15.7109375" style="3" bestFit="1" customWidth="1"/>
    <col min="3331" max="3331" width="17.28515625" style="3" bestFit="1" customWidth="1"/>
    <col min="3332" max="3332" width="13.7109375" style="3" bestFit="1" customWidth="1"/>
    <col min="3333" max="3333" width="14.5703125" style="3" bestFit="1" customWidth="1"/>
    <col min="3334" max="3334" width="16.140625" style="3" bestFit="1" customWidth="1"/>
    <col min="3335" max="3335" width="8.5703125" style="3" bestFit="1" customWidth="1"/>
    <col min="3336" max="3336" width="8.42578125" style="3" bestFit="1" customWidth="1"/>
    <col min="3337" max="3337" width="13.28515625" style="3" bestFit="1" customWidth="1"/>
    <col min="3338" max="3584" width="9.140625" style="3"/>
    <col min="3585" max="3585" width="55.85546875" style="3" bestFit="1" customWidth="1"/>
    <col min="3586" max="3586" width="15.7109375" style="3" bestFit="1" customWidth="1"/>
    <col min="3587" max="3587" width="17.28515625" style="3" bestFit="1" customWidth="1"/>
    <col min="3588" max="3588" width="13.7109375" style="3" bestFit="1" customWidth="1"/>
    <col min="3589" max="3589" width="14.5703125" style="3" bestFit="1" customWidth="1"/>
    <col min="3590" max="3590" width="16.140625" style="3" bestFit="1" customWidth="1"/>
    <col min="3591" max="3591" width="8.5703125" style="3" bestFit="1" customWidth="1"/>
    <col min="3592" max="3592" width="8.42578125" style="3" bestFit="1" customWidth="1"/>
    <col min="3593" max="3593" width="13.28515625" style="3" bestFit="1" customWidth="1"/>
    <col min="3594" max="3840" width="9.140625" style="3"/>
    <col min="3841" max="3841" width="55.85546875" style="3" bestFit="1" customWidth="1"/>
    <col min="3842" max="3842" width="15.7109375" style="3" bestFit="1" customWidth="1"/>
    <col min="3843" max="3843" width="17.28515625" style="3" bestFit="1" customWidth="1"/>
    <col min="3844" max="3844" width="13.7109375" style="3" bestFit="1" customWidth="1"/>
    <col min="3845" max="3845" width="14.5703125" style="3" bestFit="1" customWidth="1"/>
    <col min="3846" max="3846" width="16.140625" style="3" bestFit="1" customWidth="1"/>
    <col min="3847" max="3847" width="8.5703125" style="3" bestFit="1" customWidth="1"/>
    <col min="3848" max="3848" width="8.42578125" style="3" bestFit="1" customWidth="1"/>
    <col min="3849" max="3849" width="13.28515625" style="3" bestFit="1" customWidth="1"/>
    <col min="3850" max="4096" width="9.140625" style="3"/>
    <col min="4097" max="4097" width="55.85546875" style="3" bestFit="1" customWidth="1"/>
    <col min="4098" max="4098" width="15.7109375" style="3" bestFit="1" customWidth="1"/>
    <col min="4099" max="4099" width="17.28515625" style="3" bestFit="1" customWidth="1"/>
    <col min="4100" max="4100" width="13.7109375" style="3" bestFit="1" customWidth="1"/>
    <col min="4101" max="4101" width="14.5703125" style="3" bestFit="1" customWidth="1"/>
    <col min="4102" max="4102" width="16.140625" style="3" bestFit="1" customWidth="1"/>
    <col min="4103" max="4103" width="8.5703125" style="3" bestFit="1" customWidth="1"/>
    <col min="4104" max="4104" width="8.42578125" style="3" bestFit="1" customWidth="1"/>
    <col min="4105" max="4105" width="13.28515625" style="3" bestFit="1" customWidth="1"/>
    <col min="4106" max="4352" width="9.140625" style="3"/>
    <col min="4353" max="4353" width="55.85546875" style="3" bestFit="1" customWidth="1"/>
    <col min="4354" max="4354" width="15.7109375" style="3" bestFit="1" customWidth="1"/>
    <col min="4355" max="4355" width="17.28515625" style="3" bestFit="1" customWidth="1"/>
    <col min="4356" max="4356" width="13.7109375" style="3" bestFit="1" customWidth="1"/>
    <col min="4357" max="4357" width="14.5703125" style="3" bestFit="1" customWidth="1"/>
    <col min="4358" max="4358" width="16.140625" style="3" bestFit="1" customWidth="1"/>
    <col min="4359" max="4359" width="8.5703125" style="3" bestFit="1" customWidth="1"/>
    <col min="4360" max="4360" width="8.42578125" style="3" bestFit="1" customWidth="1"/>
    <col min="4361" max="4361" width="13.28515625" style="3" bestFit="1" customWidth="1"/>
    <col min="4362" max="4608" width="9.140625" style="3"/>
    <col min="4609" max="4609" width="55.85546875" style="3" bestFit="1" customWidth="1"/>
    <col min="4610" max="4610" width="15.7109375" style="3" bestFit="1" customWidth="1"/>
    <col min="4611" max="4611" width="17.28515625" style="3" bestFit="1" customWidth="1"/>
    <col min="4612" max="4612" width="13.7109375" style="3" bestFit="1" customWidth="1"/>
    <col min="4613" max="4613" width="14.5703125" style="3" bestFit="1" customWidth="1"/>
    <col min="4614" max="4614" width="16.140625" style="3" bestFit="1" customWidth="1"/>
    <col min="4615" max="4615" width="8.5703125" style="3" bestFit="1" customWidth="1"/>
    <col min="4616" max="4616" width="8.42578125" style="3" bestFit="1" customWidth="1"/>
    <col min="4617" max="4617" width="13.28515625" style="3" bestFit="1" customWidth="1"/>
    <col min="4618" max="4864" width="9.140625" style="3"/>
    <col min="4865" max="4865" width="55.85546875" style="3" bestFit="1" customWidth="1"/>
    <col min="4866" max="4866" width="15.7109375" style="3" bestFit="1" customWidth="1"/>
    <col min="4867" max="4867" width="17.28515625" style="3" bestFit="1" customWidth="1"/>
    <col min="4868" max="4868" width="13.7109375" style="3" bestFit="1" customWidth="1"/>
    <col min="4869" max="4869" width="14.5703125" style="3" bestFit="1" customWidth="1"/>
    <col min="4870" max="4870" width="16.140625" style="3" bestFit="1" customWidth="1"/>
    <col min="4871" max="4871" width="8.5703125" style="3" bestFit="1" customWidth="1"/>
    <col min="4872" max="4872" width="8.42578125" style="3" bestFit="1" customWidth="1"/>
    <col min="4873" max="4873" width="13.28515625" style="3" bestFit="1" customWidth="1"/>
    <col min="4874" max="5120" width="9.140625" style="3"/>
    <col min="5121" max="5121" width="55.85546875" style="3" bestFit="1" customWidth="1"/>
    <col min="5122" max="5122" width="15.7109375" style="3" bestFit="1" customWidth="1"/>
    <col min="5123" max="5123" width="17.28515625" style="3" bestFit="1" customWidth="1"/>
    <col min="5124" max="5124" width="13.7109375" style="3" bestFit="1" customWidth="1"/>
    <col min="5125" max="5125" width="14.5703125" style="3" bestFit="1" customWidth="1"/>
    <col min="5126" max="5126" width="16.140625" style="3" bestFit="1" customWidth="1"/>
    <col min="5127" max="5127" width="8.5703125" style="3" bestFit="1" customWidth="1"/>
    <col min="5128" max="5128" width="8.42578125" style="3" bestFit="1" customWidth="1"/>
    <col min="5129" max="5129" width="13.28515625" style="3" bestFit="1" customWidth="1"/>
    <col min="5130" max="5376" width="9.140625" style="3"/>
    <col min="5377" max="5377" width="55.85546875" style="3" bestFit="1" customWidth="1"/>
    <col min="5378" max="5378" width="15.7109375" style="3" bestFit="1" customWidth="1"/>
    <col min="5379" max="5379" width="17.28515625" style="3" bestFit="1" customWidth="1"/>
    <col min="5380" max="5380" width="13.7109375" style="3" bestFit="1" customWidth="1"/>
    <col min="5381" max="5381" width="14.5703125" style="3" bestFit="1" customWidth="1"/>
    <col min="5382" max="5382" width="16.140625" style="3" bestFit="1" customWidth="1"/>
    <col min="5383" max="5383" width="8.5703125" style="3" bestFit="1" customWidth="1"/>
    <col min="5384" max="5384" width="8.42578125" style="3" bestFit="1" customWidth="1"/>
    <col min="5385" max="5385" width="13.28515625" style="3" bestFit="1" customWidth="1"/>
    <col min="5386" max="5632" width="9.140625" style="3"/>
    <col min="5633" max="5633" width="55.85546875" style="3" bestFit="1" customWidth="1"/>
    <col min="5634" max="5634" width="15.7109375" style="3" bestFit="1" customWidth="1"/>
    <col min="5635" max="5635" width="17.28515625" style="3" bestFit="1" customWidth="1"/>
    <col min="5636" max="5636" width="13.7109375" style="3" bestFit="1" customWidth="1"/>
    <col min="5637" max="5637" width="14.5703125" style="3" bestFit="1" customWidth="1"/>
    <col min="5638" max="5638" width="16.140625" style="3" bestFit="1" customWidth="1"/>
    <col min="5639" max="5639" width="8.5703125" style="3" bestFit="1" customWidth="1"/>
    <col min="5640" max="5640" width="8.42578125" style="3" bestFit="1" customWidth="1"/>
    <col min="5641" max="5641" width="13.28515625" style="3" bestFit="1" customWidth="1"/>
    <col min="5642" max="5888" width="9.140625" style="3"/>
    <col min="5889" max="5889" width="55.85546875" style="3" bestFit="1" customWidth="1"/>
    <col min="5890" max="5890" width="15.7109375" style="3" bestFit="1" customWidth="1"/>
    <col min="5891" max="5891" width="17.28515625" style="3" bestFit="1" customWidth="1"/>
    <col min="5892" max="5892" width="13.7109375" style="3" bestFit="1" customWidth="1"/>
    <col min="5893" max="5893" width="14.5703125" style="3" bestFit="1" customWidth="1"/>
    <col min="5894" max="5894" width="16.140625" style="3" bestFit="1" customWidth="1"/>
    <col min="5895" max="5895" width="8.5703125" style="3" bestFit="1" customWidth="1"/>
    <col min="5896" max="5896" width="8.42578125" style="3" bestFit="1" customWidth="1"/>
    <col min="5897" max="5897" width="13.28515625" style="3" bestFit="1" customWidth="1"/>
    <col min="5898" max="6144" width="9.140625" style="3"/>
    <col min="6145" max="6145" width="55.85546875" style="3" bestFit="1" customWidth="1"/>
    <col min="6146" max="6146" width="15.7109375" style="3" bestFit="1" customWidth="1"/>
    <col min="6147" max="6147" width="17.28515625" style="3" bestFit="1" customWidth="1"/>
    <col min="6148" max="6148" width="13.7109375" style="3" bestFit="1" customWidth="1"/>
    <col min="6149" max="6149" width="14.5703125" style="3" bestFit="1" customWidth="1"/>
    <col min="6150" max="6150" width="16.140625" style="3" bestFit="1" customWidth="1"/>
    <col min="6151" max="6151" width="8.5703125" style="3" bestFit="1" customWidth="1"/>
    <col min="6152" max="6152" width="8.42578125" style="3" bestFit="1" customWidth="1"/>
    <col min="6153" max="6153" width="13.28515625" style="3" bestFit="1" customWidth="1"/>
    <col min="6154" max="6400" width="9.140625" style="3"/>
    <col min="6401" max="6401" width="55.85546875" style="3" bestFit="1" customWidth="1"/>
    <col min="6402" max="6402" width="15.7109375" style="3" bestFit="1" customWidth="1"/>
    <col min="6403" max="6403" width="17.28515625" style="3" bestFit="1" customWidth="1"/>
    <col min="6404" max="6404" width="13.7109375" style="3" bestFit="1" customWidth="1"/>
    <col min="6405" max="6405" width="14.5703125" style="3" bestFit="1" customWidth="1"/>
    <col min="6406" max="6406" width="16.140625" style="3" bestFit="1" customWidth="1"/>
    <col min="6407" max="6407" width="8.5703125" style="3" bestFit="1" customWidth="1"/>
    <col min="6408" max="6408" width="8.42578125" style="3" bestFit="1" customWidth="1"/>
    <col min="6409" max="6409" width="13.28515625" style="3" bestFit="1" customWidth="1"/>
    <col min="6410" max="6656" width="9.140625" style="3"/>
    <col min="6657" max="6657" width="55.85546875" style="3" bestFit="1" customWidth="1"/>
    <col min="6658" max="6658" width="15.7109375" style="3" bestFit="1" customWidth="1"/>
    <col min="6659" max="6659" width="17.28515625" style="3" bestFit="1" customWidth="1"/>
    <col min="6660" max="6660" width="13.7109375" style="3" bestFit="1" customWidth="1"/>
    <col min="6661" max="6661" width="14.5703125" style="3" bestFit="1" customWidth="1"/>
    <col min="6662" max="6662" width="16.140625" style="3" bestFit="1" customWidth="1"/>
    <col min="6663" max="6663" width="8.5703125" style="3" bestFit="1" customWidth="1"/>
    <col min="6664" max="6664" width="8.42578125" style="3" bestFit="1" customWidth="1"/>
    <col min="6665" max="6665" width="13.28515625" style="3" bestFit="1" customWidth="1"/>
    <col min="6666" max="6912" width="9.140625" style="3"/>
    <col min="6913" max="6913" width="55.85546875" style="3" bestFit="1" customWidth="1"/>
    <col min="6914" max="6914" width="15.7109375" style="3" bestFit="1" customWidth="1"/>
    <col min="6915" max="6915" width="17.28515625" style="3" bestFit="1" customWidth="1"/>
    <col min="6916" max="6916" width="13.7109375" style="3" bestFit="1" customWidth="1"/>
    <col min="6917" max="6917" width="14.5703125" style="3" bestFit="1" customWidth="1"/>
    <col min="6918" max="6918" width="16.140625" style="3" bestFit="1" customWidth="1"/>
    <col min="6919" max="6919" width="8.5703125" style="3" bestFit="1" customWidth="1"/>
    <col min="6920" max="6920" width="8.42578125" style="3" bestFit="1" customWidth="1"/>
    <col min="6921" max="6921" width="13.28515625" style="3" bestFit="1" customWidth="1"/>
    <col min="6922" max="7168" width="9.140625" style="3"/>
    <col min="7169" max="7169" width="55.85546875" style="3" bestFit="1" customWidth="1"/>
    <col min="7170" max="7170" width="15.7109375" style="3" bestFit="1" customWidth="1"/>
    <col min="7171" max="7171" width="17.28515625" style="3" bestFit="1" customWidth="1"/>
    <col min="7172" max="7172" width="13.7109375" style="3" bestFit="1" customWidth="1"/>
    <col min="7173" max="7173" width="14.5703125" style="3" bestFit="1" customWidth="1"/>
    <col min="7174" max="7174" width="16.140625" style="3" bestFit="1" customWidth="1"/>
    <col min="7175" max="7175" width="8.5703125" style="3" bestFit="1" customWidth="1"/>
    <col min="7176" max="7176" width="8.42578125" style="3" bestFit="1" customWidth="1"/>
    <col min="7177" max="7177" width="13.28515625" style="3" bestFit="1" customWidth="1"/>
    <col min="7178" max="7424" width="9.140625" style="3"/>
    <col min="7425" max="7425" width="55.85546875" style="3" bestFit="1" customWidth="1"/>
    <col min="7426" max="7426" width="15.7109375" style="3" bestFit="1" customWidth="1"/>
    <col min="7427" max="7427" width="17.28515625" style="3" bestFit="1" customWidth="1"/>
    <col min="7428" max="7428" width="13.7109375" style="3" bestFit="1" customWidth="1"/>
    <col min="7429" max="7429" width="14.5703125" style="3" bestFit="1" customWidth="1"/>
    <col min="7430" max="7430" width="16.140625" style="3" bestFit="1" customWidth="1"/>
    <col min="7431" max="7431" width="8.5703125" style="3" bestFit="1" customWidth="1"/>
    <col min="7432" max="7432" width="8.42578125" style="3" bestFit="1" customWidth="1"/>
    <col min="7433" max="7433" width="13.28515625" style="3" bestFit="1" customWidth="1"/>
    <col min="7434" max="7680" width="9.140625" style="3"/>
    <col min="7681" max="7681" width="55.85546875" style="3" bestFit="1" customWidth="1"/>
    <col min="7682" max="7682" width="15.7109375" style="3" bestFit="1" customWidth="1"/>
    <col min="7683" max="7683" width="17.28515625" style="3" bestFit="1" customWidth="1"/>
    <col min="7684" max="7684" width="13.7109375" style="3" bestFit="1" customWidth="1"/>
    <col min="7685" max="7685" width="14.5703125" style="3" bestFit="1" customWidth="1"/>
    <col min="7686" max="7686" width="16.140625" style="3" bestFit="1" customWidth="1"/>
    <col min="7687" max="7687" width="8.5703125" style="3" bestFit="1" customWidth="1"/>
    <col min="7688" max="7688" width="8.42578125" style="3" bestFit="1" customWidth="1"/>
    <col min="7689" max="7689" width="13.28515625" style="3" bestFit="1" customWidth="1"/>
    <col min="7690" max="7936" width="9.140625" style="3"/>
    <col min="7937" max="7937" width="55.85546875" style="3" bestFit="1" customWidth="1"/>
    <col min="7938" max="7938" width="15.7109375" style="3" bestFit="1" customWidth="1"/>
    <col min="7939" max="7939" width="17.28515625" style="3" bestFit="1" customWidth="1"/>
    <col min="7940" max="7940" width="13.7109375" style="3" bestFit="1" customWidth="1"/>
    <col min="7941" max="7941" width="14.5703125" style="3" bestFit="1" customWidth="1"/>
    <col min="7942" max="7942" width="16.140625" style="3" bestFit="1" customWidth="1"/>
    <col min="7943" max="7943" width="8.5703125" style="3" bestFit="1" customWidth="1"/>
    <col min="7944" max="7944" width="8.42578125" style="3" bestFit="1" customWidth="1"/>
    <col min="7945" max="7945" width="13.28515625" style="3" bestFit="1" customWidth="1"/>
    <col min="7946" max="8192" width="9.140625" style="3"/>
    <col min="8193" max="8193" width="55.85546875" style="3" bestFit="1" customWidth="1"/>
    <col min="8194" max="8194" width="15.7109375" style="3" bestFit="1" customWidth="1"/>
    <col min="8195" max="8195" width="17.28515625" style="3" bestFit="1" customWidth="1"/>
    <col min="8196" max="8196" width="13.7109375" style="3" bestFit="1" customWidth="1"/>
    <col min="8197" max="8197" width="14.5703125" style="3" bestFit="1" customWidth="1"/>
    <col min="8198" max="8198" width="16.140625" style="3" bestFit="1" customWidth="1"/>
    <col min="8199" max="8199" width="8.5703125" style="3" bestFit="1" customWidth="1"/>
    <col min="8200" max="8200" width="8.42578125" style="3" bestFit="1" customWidth="1"/>
    <col min="8201" max="8201" width="13.28515625" style="3" bestFit="1" customWidth="1"/>
    <col min="8202" max="8448" width="9.140625" style="3"/>
    <col min="8449" max="8449" width="55.85546875" style="3" bestFit="1" customWidth="1"/>
    <col min="8450" max="8450" width="15.7109375" style="3" bestFit="1" customWidth="1"/>
    <col min="8451" max="8451" width="17.28515625" style="3" bestFit="1" customWidth="1"/>
    <col min="8452" max="8452" width="13.7109375" style="3" bestFit="1" customWidth="1"/>
    <col min="8453" max="8453" width="14.5703125" style="3" bestFit="1" customWidth="1"/>
    <col min="8454" max="8454" width="16.140625" style="3" bestFit="1" customWidth="1"/>
    <col min="8455" max="8455" width="8.5703125" style="3" bestFit="1" customWidth="1"/>
    <col min="8456" max="8456" width="8.42578125" style="3" bestFit="1" customWidth="1"/>
    <col min="8457" max="8457" width="13.28515625" style="3" bestFit="1" customWidth="1"/>
    <col min="8458" max="8704" width="9.140625" style="3"/>
    <col min="8705" max="8705" width="55.85546875" style="3" bestFit="1" customWidth="1"/>
    <col min="8706" max="8706" width="15.7109375" style="3" bestFit="1" customWidth="1"/>
    <col min="8707" max="8707" width="17.28515625" style="3" bestFit="1" customWidth="1"/>
    <col min="8708" max="8708" width="13.7109375" style="3" bestFit="1" customWidth="1"/>
    <col min="8709" max="8709" width="14.5703125" style="3" bestFit="1" customWidth="1"/>
    <col min="8710" max="8710" width="16.140625" style="3" bestFit="1" customWidth="1"/>
    <col min="8711" max="8711" width="8.5703125" style="3" bestFit="1" customWidth="1"/>
    <col min="8712" max="8712" width="8.42578125" style="3" bestFit="1" customWidth="1"/>
    <col min="8713" max="8713" width="13.28515625" style="3" bestFit="1" customWidth="1"/>
    <col min="8714" max="8960" width="9.140625" style="3"/>
    <col min="8961" max="8961" width="55.85546875" style="3" bestFit="1" customWidth="1"/>
    <col min="8962" max="8962" width="15.7109375" style="3" bestFit="1" customWidth="1"/>
    <col min="8963" max="8963" width="17.28515625" style="3" bestFit="1" customWidth="1"/>
    <col min="8964" max="8964" width="13.7109375" style="3" bestFit="1" customWidth="1"/>
    <col min="8965" max="8965" width="14.5703125" style="3" bestFit="1" customWidth="1"/>
    <col min="8966" max="8966" width="16.140625" style="3" bestFit="1" customWidth="1"/>
    <col min="8967" max="8967" width="8.5703125" style="3" bestFit="1" customWidth="1"/>
    <col min="8968" max="8968" width="8.42578125" style="3" bestFit="1" customWidth="1"/>
    <col min="8969" max="8969" width="13.28515625" style="3" bestFit="1" customWidth="1"/>
    <col min="8970" max="9216" width="9.140625" style="3"/>
    <col min="9217" max="9217" width="55.85546875" style="3" bestFit="1" customWidth="1"/>
    <col min="9218" max="9218" width="15.7109375" style="3" bestFit="1" customWidth="1"/>
    <col min="9219" max="9219" width="17.28515625" style="3" bestFit="1" customWidth="1"/>
    <col min="9220" max="9220" width="13.7109375" style="3" bestFit="1" customWidth="1"/>
    <col min="9221" max="9221" width="14.5703125" style="3" bestFit="1" customWidth="1"/>
    <col min="9222" max="9222" width="16.140625" style="3" bestFit="1" customWidth="1"/>
    <col min="9223" max="9223" width="8.5703125" style="3" bestFit="1" customWidth="1"/>
    <col min="9224" max="9224" width="8.42578125" style="3" bestFit="1" customWidth="1"/>
    <col min="9225" max="9225" width="13.28515625" style="3" bestFit="1" customWidth="1"/>
    <col min="9226" max="9472" width="9.140625" style="3"/>
    <col min="9473" max="9473" width="55.85546875" style="3" bestFit="1" customWidth="1"/>
    <col min="9474" max="9474" width="15.7109375" style="3" bestFit="1" customWidth="1"/>
    <col min="9475" max="9475" width="17.28515625" style="3" bestFit="1" customWidth="1"/>
    <col min="9476" max="9476" width="13.7109375" style="3" bestFit="1" customWidth="1"/>
    <col min="9477" max="9477" width="14.5703125" style="3" bestFit="1" customWidth="1"/>
    <col min="9478" max="9478" width="16.140625" style="3" bestFit="1" customWidth="1"/>
    <col min="9479" max="9479" width="8.5703125" style="3" bestFit="1" customWidth="1"/>
    <col min="9480" max="9480" width="8.42578125" style="3" bestFit="1" customWidth="1"/>
    <col min="9481" max="9481" width="13.28515625" style="3" bestFit="1" customWidth="1"/>
    <col min="9482" max="9728" width="9.140625" style="3"/>
    <col min="9729" max="9729" width="55.85546875" style="3" bestFit="1" customWidth="1"/>
    <col min="9730" max="9730" width="15.7109375" style="3" bestFit="1" customWidth="1"/>
    <col min="9731" max="9731" width="17.28515625" style="3" bestFit="1" customWidth="1"/>
    <col min="9732" max="9732" width="13.7109375" style="3" bestFit="1" customWidth="1"/>
    <col min="9733" max="9733" width="14.5703125" style="3" bestFit="1" customWidth="1"/>
    <col min="9734" max="9734" width="16.140625" style="3" bestFit="1" customWidth="1"/>
    <col min="9735" max="9735" width="8.5703125" style="3" bestFit="1" customWidth="1"/>
    <col min="9736" max="9736" width="8.42578125" style="3" bestFit="1" customWidth="1"/>
    <col min="9737" max="9737" width="13.28515625" style="3" bestFit="1" customWidth="1"/>
    <col min="9738" max="9984" width="9.140625" style="3"/>
    <col min="9985" max="9985" width="55.85546875" style="3" bestFit="1" customWidth="1"/>
    <col min="9986" max="9986" width="15.7109375" style="3" bestFit="1" customWidth="1"/>
    <col min="9987" max="9987" width="17.28515625" style="3" bestFit="1" customWidth="1"/>
    <col min="9988" max="9988" width="13.7109375" style="3" bestFit="1" customWidth="1"/>
    <col min="9989" max="9989" width="14.5703125" style="3" bestFit="1" customWidth="1"/>
    <col min="9990" max="9990" width="16.140625" style="3" bestFit="1" customWidth="1"/>
    <col min="9991" max="9991" width="8.5703125" style="3" bestFit="1" customWidth="1"/>
    <col min="9992" max="9992" width="8.42578125" style="3" bestFit="1" customWidth="1"/>
    <col min="9993" max="9993" width="13.28515625" style="3" bestFit="1" customWidth="1"/>
    <col min="9994" max="10240" width="9.140625" style="3"/>
    <col min="10241" max="10241" width="55.85546875" style="3" bestFit="1" customWidth="1"/>
    <col min="10242" max="10242" width="15.7109375" style="3" bestFit="1" customWidth="1"/>
    <col min="10243" max="10243" width="17.28515625" style="3" bestFit="1" customWidth="1"/>
    <col min="10244" max="10244" width="13.7109375" style="3" bestFit="1" customWidth="1"/>
    <col min="10245" max="10245" width="14.5703125" style="3" bestFit="1" customWidth="1"/>
    <col min="10246" max="10246" width="16.140625" style="3" bestFit="1" customWidth="1"/>
    <col min="10247" max="10247" width="8.5703125" style="3" bestFit="1" customWidth="1"/>
    <col min="10248" max="10248" width="8.42578125" style="3" bestFit="1" customWidth="1"/>
    <col min="10249" max="10249" width="13.28515625" style="3" bestFit="1" customWidth="1"/>
    <col min="10250" max="10496" width="9.140625" style="3"/>
    <col min="10497" max="10497" width="55.85546875" style="3" bestFit="1" customWidth="1"/>
    <col min="10498" max="10498" width="15.7109375" style="3" bestFit="1" customWidth="1"/>
    <col min="10499" max="10499" width="17.28515625" style="3" bestFit="1" customWidth="1"/>
    <col min="10500" max="10500" width="13.7109375" style="3" bestFit="1" customWidth="1"/>
    <col min="10501" max="10501" width="14.5703125" style="3" bestFit="1" customWidth="1"/>
    <col min="10502" max="10502" width="16.140625" style="3" bestFit="1" customWidth="1"/>
    <col min="10503" max="10503" width="8.5703125" style="3" bestFit="1" customWidth="1"/>
    <col min="10504" max="10504" width="8.42578125" style="3" bestFit="1" customWidth="1"/>
    <col min="10505" max="10505" width="13.28515625" style="3" bestFit="1" customWidth="1"/>
    <col min="10506" max="10752" width="9.140625" style="3"/>
    <col min="10753" max="10753" width="55.85546875" style="3" bestFit="1" customWidth="1"/>
    <col min="10754" max="10754" width="15.7109375" style="3" bestFit="1" customWidth="1"/>
    <col min="10755" max="10755" width="17.28515625" style="3" bestFit="1" customWidth="1"/>
    <col min="10756" max="10756" width="13.7109375" style="3" bestFit="1" customWidth="1"/>
    <col min="10757" max="10757" width="14.5703125" style="3" bestFit="1" customWidth="1"/>
    <col min="10758" max="10758" width="16.140625" style="3" bestFit="1" customWidth="1"/>
    <col min="10759" max="10759" width="8.5703125" style="3" bestFit="1" customWidth="1"/>
    <col min="10760" max="10760" width="8.42578125" style="3" bestFit="1" customWidth="1"/>
    <col min="10761" max="10761" width="13.28515625" style="3" bestFit="1" customWidth="1"/>
    <col min="10762" max="11008" width="9.140625" style="3"/>
    <col min="11009" max="11009" width="55.85546875" style="3" bestFit="1" customWidth="1"/>
    <col min="11010" max="11010" width="15.7109375" style="3" bestFit="1" customWidth="1"/>
    <col min="11011" max="11011" width="17.28515625" style="3" bestFit="1" customWidth="1"/>
    <col min="11012" max="11012" width="13.7109375" style="3" bestFit="1" customWidth="1"/>
    <col min="11013" max="11013" width="14.5703125" style="3" bestFit="1" customWidth="1"/>
    <col min="11014" max="11014" width="16.140625" style="3" bestFit="1" customWidth="1"/>
    <col min="11015" max="11015" width="8.5703125" style="3" bestFit="1" customWidth="1"/>
    <col min="11016" max="11016" width="8.42578125" style="3" bestFit="1" customWidth="1"/>
    <col min="11017" max="11017" width="13.28515625" style="3" bestFit="1" customWidth="1"/>
    <col min="11018" max="11264" width="9.140625" style="3"/>
    <col min="11265" max="11265" width="55.85546875" style="3" bestFit="1" customWidth="1"/>
    <col min="11266" max="11266" width="15.7109375" style="3" bestFit="1" customWidth="1"/>
    <col min="11267" max="11267" width="17.28515625" style="3" bestFit="1" customWidth="1"/>
    <col min="11268" max="11268" width="13.7109375" style="3" bestFit="1" customWidth="1"/>
    <col min="11269" max="11269" width="14.5703125" style="3" bestFit="1" customWidth="1"/>
    <col min="11270" max="11270" width="16.140625" style="3" bestFit="1" customWidth="1"/>
    <col min="11271" max="11271" width="8.5703125" style="3" bestFit="1" customWidth="1"/>
    <col min="11272" max="11272" width="8.42578125" style="3" bestFit="1" customWidth="1"/>
    <col min="11273" max="11273" width="13.28515625" style="3" bestFit="1" customWidth="1"/>
    <col min="11274" max="11520" width="9.140625" style="3"/>
    <col min="11521" max="11521" width="55.85546875" style="3" bestFit="1" customWidth="1"/>
    <col min="11522" max="11522" width="15.7109375" style="3" bestFit="1" customWidth="1"/>
    <col min="11523" max="11523" width="17.28515625" style="3" bestFit="1" customWidth="1"/>
    <col min="11524" max="11524" width="13.7109375" style="3" bestFit="1" customWidth="1"/>
    <col min="11525" max="11525" width="14.5703125" style="3" bestFit="1" customWidth="1"/>
    <col min="11526" max="11526" width="16.140625" style="3" bestFit="1" customWidth="1"/>
    <col min="11527" max="11527" width="8.5703125" style="3" bestFit="1" customWidth="1"/>
    <col min="11528" max="11528" width="8.42578125" style="3" bestFit="1" customWidth="1"/>
    <col min="11529" max="11529" width="13.28515625" style="3" bestFit="1" customWidth="1"/>
    <col min="11530" max="11776" width="9.140625" style="3"/>
    <col min="11777" max="11777" width="55.85546875" style="3" bestFit="1" customWidth="1"/>
    <col min="11778" max="11778" width="15.7109375" style="3" bestFit="1" customWidth="1"/>
    <col min="11779" max="11779" width="17.28515625" style="3" bestFit="1" customWidth="1"/>
    <col min="11780" max="11780" width="13.7109375" style="3" bestFit="1" customWidth="1"/>
    <col min="11781" max="11781" width="14.5703125" style="3" bestFit="1" customWidth="1"/>
    <col min="11782" max="11782" width="16.140625" style="3" bestFit="1" customWidth="1"/>
    <col min="11783" max="11783" width="8.5703125" style="3" bestFit="1" customWidth="1"/>
    <col min="11784" max="11784" width="8.42578125" style="3" bestFit="1" customWidth="1"/>
    <col min="11785" max="11785" width="13.28515625" style="3" bestFit="1" customWidth="1"/>
    <col min="11786" max="12032" width="9.140625" style="3"/>
    <col min="12033" max="12033" width="55.85546875" style="3" bestFit="1" customWidth="1"/>
    <col min="12034" max="12034" width="15.7109375" style="3" bestFit="1" customWidth="1"/>
    <col min="12035" max="12035" width="17.28515625" style="3" bestFit="1" customWidth="1"/>
    <col min="12036" max="12036" width="13.7109375" style="3" bestFit="1" customWidth="1"/>
    <col min="12037" max="12037" width="14.5703125" style="3" bestFit="1" customWidth="1"/>
    <col min="12038" max="12038" width="16.140625" style="3" bestFit="1" customWidth="1"/>
    <col min="12039" max="12039" width="8.5703125" style="3" bestFit="1" customWidth="1"/>
    <col min="12040" max="12040" width="8.42578125" style="3" bestFit="1" customWidth="1"/>
    <col min="12041" max="12041" width="13.28515625" style="3" bestFit="1" customWidth="1"/>
    <col min="12042" max="12288" width="9.140625" style="3"/>
    <col min="12289" max="12289" width="55.85546875" style="3" bestFit="1" customWidth="1"/>
    <col min="12290" max="12290" width="15.7109375" style="3" bestFit="1" customWidth="1"/>
    <col min="12291" max="12291" width="17.28515625" style="3" bestFit="1" customWidth="1"/>
    <col min="12292" max="12292" width="13.7109375" style="3" bestFit="1" customWidth="1"/>
    <col min="12293" max="12293" width="14.5703125" style="3" bestFit="1" customWidth="1"/>
    <col min="12294" max="12294" width="16.140625" style="3" bestFit="1" customWidth="1"/>
    <col min="12295" max="12295" width="8.5703125" style="3" bestFit="1" customWidth="1"/>
    <col min="12296" max="12296" width="8.42578125" style="3" bestFit="1" customWidth="1"/>
    <col min="12297" max="12297" width="13.28515625" style="3" bestFit="1" customWidth="1"/>
    <col min="12298" max="12544" width="9.140625" style="3"/>
    <col min="12545" max="12545" width="55.85546875" style="3" bestFit="1" customWidth="1"/>
    <col min="12546" max="12546" width="15.7109375" style="3" bestFit="1" customWidth="1"/>
    <col min="12547" max="12547" width="17.28515625" style="3" bestFit="1" customWidth="1"/>
    <col min="12548" max="12548" width="13.7109375" style="3" bestFit="1" customWidth="1"/>
    <col min="12549" max="12549" width="14.5703125" style="3" bestFit="1" customWidth="1"/>
    <col min="12550" max="12550" width="16.140625" style="3" bestFit="1" customWidth="1"/>
    <col min="12551" max="12551" width="8.5703125" style="3" bestFit="1" customWidth="1"/>
    <col min="12552" max="12552" width="8.42578125" style="3" bestFit="1" customWidth="1"/>
    <col min="12553" max="12553" width="13.28515625" style="3" bestFit="1" customWidth="1"/>
    <col min="12554" max="12800" width="9.140625" style="3"/>
    <col min="12801" max="12801" width="55.85546875" style="3" bestFit="1" customWidth="1"/>
    <col min="12802" max="12802" width="15.7109375" style="3" bestFit="1" customWidth="1"/>
    <col min="12803" max="12803" width="17.28515625" style="3" bestFit="1" customWidth="1"/>
    <col min="12804" max="12804" width="13.7109375" style="3" bestFit="1" customWidth="1"/>
    <col min="12805" max="12805" width="14.5703125" style="3" bestFit="1" customWidth="1"/>
    <col min="12806" max="12806" width="16.140625" style="3" bestFit="1" customWidth="1"/>
    <col min="12807" max="12807" width="8.5703125" style="3" bestFit="1" customWidth="1"/>
    <col min="12808" max="12808" width="8.42578125" style="3" bestFit="1" customWidth="1"/>
    <col min="12809" max="12809" width="13.28515625" style="3" bestFit="1" customWidth="1"/>
    <col min="12810" max="13056" width="9.140625" style="3"/>
    <col min="13057" max="13057" width="55.85546875" style="3" bestFit="1" customWidth="1"/>
    <col min="13058" max="13058" width="15.7109375" style="3" bestFit="1" customWidth="1"/>
    <col min="13059" max="13059" width="17.28515625" style="3" bestFit="1" customWidth="1"/>
    <col min="13060" max="13060" width="13.7109375" style="3" bestFit="1" customWidth="1"/>
    <col min="13061" max="13061" width="14.5703125" style="3" bestFit="1" customWidth="1"/>
    <col min="13062" max="13062" width="16.140625" style="3" bestFit="1" customWidth="1"/>
    <col min="13063" max="13063" width="8.5703125" style="3" bestFit="1" customWidth="1"/>
    <col min="13064" max="13064" width="8.42578125" style="3" bestFit="1" customWidth="1"/>
    <col min="13065" max="13065" width="13.28515625" style="3" bestFit="1" customWidth="1"/>
    <col min="13066" max="13312" width="9.140625" style="3"/>
    <col min="13313" max="13313" width="55.85546875" style="3" bestFit="1" customWidth="1"/>
    <col min="13314" max="13314" width="15.7109375" style="3" bestFit="1" customWidth="1"/>
    <col min="13315" max="13315" width="17.28515625" style="3" bestFit="1" customWidth="1"/>
    <col min="13316" max="13316" width="13.7109375" style="3" bestFit="1" customWidth="1"/>
    <col min="13317" max="13317" width="14.5703125" style="3" bestFit="1" customWidth="1"/>
    <col min="13318" max="13318" width="16.140625" style="3" bestFit="1" customWidth="1"/>
    <col min="13319" max="13319" width="8.5703125" style="3" bestFit="1" customWidth="1"/>
    <col min="13320" max="13320" width="8.42578125" style="3" bestFit="1" customWidth="1"/>
    <col min="13321" max="13321" width="13.28515625" style="3" bestFit="1" customWidth="1"/>
    <col min="13322" max="13568" width="9.140625" style="3"/>
    <col min="13569" max="13569" width="55.85546875" style="3" bestFit="1" customWidth="1"/>
    <col min="13570" max="13570" width="15.7109375" style="3" bestFit="1" customWidth="1"/>
    <col min="13571" max="13571" width="17.28515625" style="3" bestFit="1" customWidth="1"/>
    <col min="13572" max="13572" width="13.7109375" style="3" bestFit="1" customWidth="1"/>
    <col min="13573" max="13573" width="14.5703125" style="3" bestFit="1" customWidth="1"/>
    <col min="13574" max="13574" width="16.140625" style="3" bestFit="1" customWidth="1"/>
    <col min="13575" max="13575" width="8.5703125" style="3" bestFit="1" customWidth="1"/>
    <col min="13576" max="13576" width="8.42578125" style="3" bestFit="1" customWidth="1"/>
    <col min="13577" max="13577" width="13.28515625" style="3" bestFit="1" customWidth="1"/>
    <col min="13578" max="13824" width="9.140625" style="3"/>
    <col min="13825" max="13825" width="55.85546875" style="3" bestFit="1" customWidth="1"/>
    <col min="13826" max="13826" width="15.7109375" style="3" bestFit="1" customWidth="1"/>
    <col min="13827" max="13827" width="17.28515625" style="3" bestFit="1" customWidth="1"/>
    <col min="13828" max="13828" width="13.7109375" style="3" bestFit="1" customWidth="1"/>
    <col min="13829" max="13829" width="14.5703125" style="3" bestFit="1" customWidth="1"/>
    <col min="13830" max="13830" width="16.140625" style="3" bestFit="1" customWidth="1"/>
    <col min="13831" max="13831" width="8.5703125" style="3" bestFit="1" customWidth="1"/>
    <col min="13832" max="13832" width="8.42578125" style="3" bestFit="1" customWidth="1"/>
    <col min="13833" max="13833" width="13.28515625" style="3" bestFit="1" customWidth="1"/>
    <col min="13834" max="14080" width="9.140625" style="3"/>
    <col min="14081" max="14081" width="55.85546875" style="3" bestFit="1" customWidth="1"/>
    <col min="14082" max="14082" width="15.7109375" style="3" bestFit="1" customWidth="1"/>
    <col min="14083" max="14083" width="17.28515625" style="3" bestFit="1" customWidth="1"/>
    <col min="14084" max="14084" width="13.7109375" style="3" bestFit="1" customWidth="1"/>
    <col min="14085" max="14085" width="14.5703125" style="3" bestFit="1" customWidth="1"/>
    <col min="14086" max="14086" width="16.140625" style="3" bestFit="1" customWidth="1"/>
    <col min="14087" max="14087" width="8.5703125" style="3" bestFit="1" customWidth="1"/>
    <col min="14088" max="14088" width="8.42578125" style="3" bestFit="1" customWidth="1"/>
    <col min="14089" max="14089" width="13.28515625" style="3" bestFit="1" customWidth="1"/>
    <col min="14090" max="14336" width="9.140625" style="3"/>
    <col min="14337" max="14337" width="55.85546875" style="3" bestFit="1" customWidth="1"/>
    <col min="14338" max="14338" width="15.7109375" style="3" bestFit="1" customWidth="1"/>
    <col min="14339" max="14339" width="17.28515625" style="3" bestFit="1" customWidth="1"/>
    <col min="14340" max="14340" width="13.7109375" style="3" bestFit="1" customWidth="1"/>
    <col min="14341" max="14341" width="14.5703125" style="3" bestFit="1" customWidth="1"/>
    <col min="14342" max="14342" width="16.140625" style="3" bestFit="1" customWidth="1"/>
    <col min="14343" max="14343" width="8.5703125" style="3" bestFit="1" customWidth="1"/>
    <col min="14344" max="14344" width="8.42578125" style="3" bestFit="1" customWidth="1"/>
    <col min="14345" max="14345" width="13.28515625" style="3" bestFit="1" customWidth="1"/>
    <col min="14346" max="14592" width="9.140625" style="3"/>
    <col min="14593" max="14593" width="55.85546875" style="3" bestFit="1" customWidth="1"/>
    <col min="14594" max="14594" width="15.7109375" style="3" bestFit="1" customWidth="1"/>
    <col min="14595" max="14595" width="17.28515625" style="3" bestFit="1" customWidth="1"/>
    <col min="14596" max="14596" width="13.7109375" style="3" bestFit="1" customWidth="1"/>
    <col min="14597" max="14597" width="14.5703125" style="3" bestFit="1" customWidth="1"/>
    <col min="14598" max="14598" width="16.140625" style="3" bestFit="1" customWidth="1"/>
    <col min="14599" max="14599" width="8.5703125" style="3" bestFit="1" customWidth="1"/>
    <col min="14600" max="14600" width="8.42578125" style="3" bestFit="1" customWidth="1"/>
    <col min="14601" max="14601" width="13.28515625" style="3" bestFit="1" customWidth="1"/>
    <col min="14602" max="14848" width="9.140625" style="3"/>
    <col min="14849" max="14849" width="55.85546875" style="3" bestFit="1" customWidth="1"/>
    <col min="14850" max="14850" width="15.7109375" style="3" bestFit="1" customWidth="1"/>
    <col min="14851" max="14851" width="17.28515625" style="3" bestFit="1" customWidth="1"/>
    <col min="14852" max="14852" width="13.7109375" style="3" bestFit="1" customWidth="1"/>
    <col min="14853" max="14853" width="14.5703125" style="3" bestFit="1" customWidth="1"/>
    <col min="14854" max="14854" width="16.140625" style="3" bestFit="1" customWidth="1"/>
    <col min="14855" max="14855" width="8.5703125" style="3" bestFit="1" customWidth="1"/>
    <col min="14856" max="14856" width="8.42578125" style="3" bestFit="1" customWidth="1"/>
    <col min="14857" max="14857" width="13.28515625" style="3" bestFit="1" customWidth="1"/>
    <col min="14858" max="15104" width="9.140625" style="3"/>
    <col min="15105" max="15105" width="55.85546875" style="3" bestFit="1" customWidth="1"/>
    <col min="15106" max="15106" width="15.7109375" style="3" bestFit="1" customWidth="1"/>
    <col min="15107" max="15107" width="17.28515625" style="3" bestFit="1" customWidth="1"/>
    <col min="15108" max="15108" width="13.7109375" style="3" bestFit="1" customWidth="1"/>
    <col min="15109" max="15109" width="14.5703125" style="3" bestFit="1" customWidth="1"/>
    <col min="15110" max="15110" width="16.140625" style="3" bestFit="1" customWidth="1"/>
    <col min="15111" max="15111" width="8.5703125" style="3" bestFit="1" customWidth="1"/>
    <col min="15112" max="15112" width="8.42578125" style="3" bestFit="1" customWidth="1"/>
    <col min="15113" max="15113" width="13.28515625" style="3" bestFit="1" customWidth="1"/>
    <col min="15114" max="15360" width="9.140625" style="3"/>
    <col min="15361" max="15361" width="55.85546875" style="3" bestFit="1" customWidth="1"/>
    <col min="15362" max="15362" width="15.7109375" style="3" bestFit="1" customWidth="1"/>
    <col min="15363" max="15363" width="17.28515625" style="3" bestFit="1" customWidth="1"/>
    <col min="15364" max="15364" width="13.7109375" style="3" bestFit="1" customWidth="1"/>
    <col min="15365" max="15365" width="14.5703125" style="3" bestFit="1" customWidth="1"/>
    <col min="15366" max="15366" width="16.140625" style="3" bestFit="1" customWidth="1"/>
    <col min="15367" max="15367" width="8.5703125" style="3" bestFit="1" customWidth="1"/>
    <col min="15368" max="15368" width="8.42578125" style="3" bestFit="1" customWidth="1"/>
    <col min="15369" max="15369" width="13.28515625" style="3" bestFit="1" customWidth="1"/>
    <col min="15370" max="15616" width="9.140625" style="3"/>
    <col min="15617" max="15617" width="55.85546875" style="3" bestFit="1" customWidth="1"/>
    <col min="15618" max="15618" width="15.7109375" style="3" bestFit="1" customWidth="1"/>
    <col min="15619" max="15619" width="17.28515625" style="3" bestFit="1" customWidth="1"/>
    <col min="15620" max="15620" width="13.7109375" style="3" bestFit="1" customWidth="1"/>
    <col min="15621" max="15621" width="14.5703125" style="3" bestFit="1" customWidth="1"/>
    <col min="15622" max="15622" width="16.140625" style="3" bestFit="1" customWidth="1"/>
    <col min="15623" max="15623" width="8.5703125" style="3" bestFit="1" customWidth="1"/>
    <col min="15624" max="15624" width="8.42578125" style="3" bestFit="1" customWidth="1"/>
    <col min="15625" max="15625" width="13.28515625" style="3" bestFit="1" customWidth="1"/>
    <col min="15626" max="15872" width="9.140625" style="3"/>
    <col min="15873" max="15873" width="55.85546875" style="3" bestFit="1" customWidth="1"/>
    <col min="15874" max="15874" width="15.7109375" style="3" bestFit="1" customWidth="1"/>
    <col min="15875" max="15875" width="17.28515625" style="3" bestFit="1" customWidth="1"/>
    <col min="15876" max="15876" width="13.7109375" style="3" bestFit="1" customWidth="1"/>
    <col min="15877" max="15877" width="14.5703125" style="3" bestFit="1" customWidth="1"/>
    <col min="15878" max="15878" width="16.140625" style="3" bestFit="1" customWidth="1"/>
    <col min="15879" max="15879" width="8.5703125" style="3" bestFit="1" customWidth="1"/>
    <col min="15880" max="15880" width="8.42578125" style="3" bestFit="1" customWidth="1"/>
    <col min="15881" max="15881" width="13.28515625" style="3" bestFit="1" customWidth="1"/>
    <col min="15882" max="16128" width="9.140625" style="3"/>
    <col min="16129" max="16129" width="55.85546875" style="3" bestFit="1" customWidth="1"/>
    <col min="16130" max="16130" width="15.7109375" style="3" bestFit="1" customWidth="1"/>
    <col min="16131" max="16131" width="17.28515625" style="3" bestFit="1" customWidth="1"/>
    <col min="16132" max="16132" width="13.7109375" style="3" bestFit="1" customWidth="1"/>
    <col min="16133" max="16133" width="14.5703125" style="3" bestFit="1" customWidth="1"/>
    <col min="16134" max="16134" width="16.140625" style="3" bestFit="1" customWidth="1"/>
    <col min="16135" max="16135" width="8.5703125" style="3" bestFit="1" customWidth="1"/>
    <col min="16136" max="16136" width="8.42578125" style="3" bestFit="1" customWidth="1"/>
    <col min="16137" max="16137" width="13.28515625" style="3" bestFit="1" customWidth="1"/>
    <col min="16138" max="16384" width="9.140625" style="3"/>
  </cols>
  <sheetData>
    <row r="1" spans="1:9">
      <c r="A1" s="694" t="s">
        <v>268</v>
      </c>
      <c r="B1" s="694"/>
      <c r="C1" s="694"/>
      <c r="D1" s="694"/>
    </row>
    <row r="2" spans="1:9">
      <c r="A2" s="89" t="s">
        <v>269</v>
      </c>
      <c r="B2" s="90" t="s">
        <v>3</v>
      </c>
      <c r="C2" s="91" t="s">
        <v>4</v>
      </c>
      <c r="D2" s="90" t="s">
        <v>5</v>
      </c>
      <c r="E2" s="91" t="s">
        <v>54</v>
      </c>
      <c r="F2" s="90" t="s">
        <v>245</v>
      </c>
      <c r="G2" s="91" t="s">
        <v>253</v>
      </c>
      <c r="H2" s="90" t="s">
        <v>94</v>
      </c>
      <c r="I2" s="92" t="s">
        <v>246</v>
      </c>
    </row>
    <row r="3" spans="1:9">
      <c r="A3" s="371" t="s">
        <v>270</v>
      </c>
      <c r="B3" s="372">
        <f>SUM(B5:B7)</f>
        <v>306549461.19000006</v>
      </c>
      <c r="C3" s="372">
        <f>SUM(C5:C7)</f>
        <v>1457870980.8500001</v>
      </c>
      <c r="D3" s="372">
        <f>SUM(D5:D7)</f>
        <v>42906233.870000005</v>
      </c>
      <c r="E3" s="372">
        <f>SUM(E5:E7)</f>
        <v>175681470.13000003</v>
      </c>
      <c r="F3" s="373">
        <f>SUM(B3:E3)</f>
        <v>1983008146.0400004</v>
      </c>
      <c r="G3" s="111">
        <f>SUM(G4:G7)</f>
        <v>107861</v>
      </c>
      <c r="H3" s="95" t="s">
        <v>176</v>
      </c>
      <c r="I3" s="374">
        <f>+F3/G3</f>
        <v>18384.848518370869</v>
      </c>
    </row>
    <row r="4" spans="1:9">
      <c r="A4" s="371" t="s">
        <v>271</v>
      </c>
      <c r="B4" s="335"/>
      <c r="C4" s="375"/>
      <c r="D4" s="375"/>
      <c r="E4" s="334"/>
      <c r="F4" s="373"/>
      <c r="G4" s="37"/>
      <c r="H4" s="29"/>
      <c r="I4" s="374"/>
    </row>
    <row r="5" spans="1:9">
      <c r="A5" s="376" t="s">
        <v>272</v>
      </c>
      <c r="B5" s="63">
        <f>ตาราง5!C4</f>
        <v>293546129.10000002</v>
      </c>
      <c r="C5" s="63">
        <f>ตาราง5!D4</f>
        <v>1396030452.95</v>
      </c>
      <c r="D5" s="63">
        <f>ตาราง5!E4</f>
        <v>41086220.859999999</v>
      </c>
      <c r="E5" s="63">
        <f>ตาราง5!F4</f>
        <v>133924238.31</v>
      </c>
      <c r="F5" s="373">
        <f>SUM(B5:E5)</f>
        <v>1864587041.22</v>
      </c>
      <c r="G5" s="112">
        <f>ตาราง5!H4</f>
        <v>107584</v>
      </c>
      <c r="H5" s="100" t="s">
        <v>176</v>
      </c>
      <c r="I5" s="374">
        <f>+F5/G5</f>
        <v>17331.453015504165</v>
      </c>
    </row>
    <row r="6" spans="1:9">
      <c r="A6" s="377" t="s">
        <v>273</v>
      </c>
      <c r="B6" s="63">
        <f>ตาราง5!C6</f>
        <v>859528.04</v>
      </c>
      <c r="C6" s="63">
        <f>ตาราง5!D6</f>
        <v>4087695.93</v>
      </c>
      <c r="D6" s="63">
        <f>ตาราง5!E6</f>
        <v>120303.95</v>
      </c>
      <c r="E6" s="63">
        <f>ตาราง5!F6</f>
        <v>41622454.609999999</v>
      </c>
      <c r="F6" s="373">
        <f>SUM(B6:E6)</f>
        <v>46689982.530000001</v>
      </c>
      <c r="G6" s="114">
        <f>ตาราง5!H6</f>
        <v>77</v>
      </c>
      <c r="H6" s="364" t="s">
        <v>199</v>
      </c>
      <c r="I6" s="374">
        <f>+F6/G6</f>
        <v>606363.40948051948</v>
      </c>
    </row>
    <row r="7" spans="1:9">
      <c r="A7" s="371" t="s">
        <v>274</v>
      </c>
      <c r="B7" s="94">
        <f>ตาราง5!C7</f>
        <v>12143804.050000001</v>
      </c>
      <c r="C7" s="94">
        <f>ตาราง5!D7</f>
        <v>57752831.969999999</v>
      </c>
      <c r="D7" s="94">
        <f>ตาราง5!E7</f>
        <v>1699709.06</v>
      </c>
      <c r="E7" s="94">
        <f>ตาราง5!F7</f>
        <v>134777.21</v>
      </c>
      <c r="F7" s="373">
        <f>SUM(B7:E7)</f>
        <v>71731122.289999992</v>
      </c>
      <c r="G7" s="113">
        <f>ตาราง5!H7</f>
        <v>200</v>
      </c>
      <c r="H7" s="100" t="s">
        <v>176</v>
      </c>
      <c r="I7" s="374">
        <f>+F7/G7</f>
        <v>358655.61144999997</v>
      </c>
    </row>
    <row r="8" spans="1:9">
      <c r="A8" s="378"/>
      <c r="B8" s="333"/>
      <c r="C8" s="379"/>
      <c r="D8" s="379"/>
      <c r="E8" s="110"/>
      <c r="F8" s="380"/>
      <c r="G8" s="380"/>
      <c r="H8" s="381"/>
      <c r="I8" s="110"/>
    </row>
    <row r="9" spans="1:9" ht="21.75" thickBot="1">
      <c r="A9" s="378" t="s">
        <v>6</v>
      </c>
      <c r="B9" s="382">
        <f>SUM(B5:B8)</f>
        <v>306549461.19000006</v>
      </c>
      <c r="C9" s="382">
        <f>SUM(C5:C8)</f>
        <v>1457870980.8500001</v>
      </c>
      <c r="D9" s="382">
        <f>SUM(D5:D8)</f>
        <v>42906233.870000005</v>
      </c>
      <c r="E9" s="382">
        <f>SUM(E5:E8)</f>
        <v>175681470.13000003</v>
      </c>
      <c r="F9" s="382">
        <f>SUM(F5:F8)</f>
        <v>1983008146.04</v>
      </c>
      <c r="G9" s="382"/>
      <c r="H9" s="383"/>
      <c r="I9" s="384"/>
    </row>
    <row r="10" spans="1:9" ht="21.75" thickTop="1"/>
    <row r="12" spans="1:9">
      <c r="A12" s="370" t="s">
        <v>258</v>
      </c>
    </row>
  </sheetData>
  <mergeCells count="1">
    <mergeCell ref="A1:D1"/>
  </mergeCells>
  <pageMargins left="0.70866141732283461" right="0.70866141732283461" top="1.1417322834645669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10</vt:i4>
      </vt:variant>
    </vt:vector>
  </HeadingPairs>
  <TitlesOfParts>
    <vt:vector size="26" baseType="lpstr">
      <vt:lpstr>ตารางที่ 1</vt:lpstr>
      <vt:lpstr>ตาราง1.1 </vt:lpstr>
      <vt:lpstr>ตาราง2</vt:lpstr>
      <vt:lpstr>ตาราง3</vt:lpstr>
      <vt:lpstr>ตาราง3.1</vt:lpstr>
      <vt:lpstr>ตาราง3.2 </vt:lpstr>
      <vt:lpstr>ตาราง 4</vt:lpstr>
      <vt:lpstr>ตาราง5</vt:lpstr>
      <vt:lpstr>ตาราง6</vt:lpstr>
      <vt:lpstr>ตาราง7</vt:lpstr>
      <vt:lpstr>ตาราง 8</vt:lpstr>
      <vt:lpstr>ตาราง 9</vt:lpstr>
      <vt:lpstr>ตาราง10</vt:lpstr>
      <vt:lpstr>ตาราง11</vt:lpstr>
      <vt:lpstr>ตาราง12</vt:lpstr>
      <vt:lpstr>หน้าเว็บ</vt:lpstr>
      <vt:lpstr>'ตาราง 8'!Print_Area</vt:lpstr>
      <vt:lpstr>'ตาราง 9'!Print_Area</vt:lpstr>
      <vt:lpstr>'ตาราง1.1 '!Print_Area</vt:lpstr>
      <vt:lpstr>ตาราง10!Print_Area</vt:lpstr>
      <vt:lpstr>ตาราง11!Print_Area</vt:lpstr>
      <vt:lpstr>ตาราง12!Print_Area</vt:lpstr>
      <vt:lpstr>ตาราง3!Print_Area</vt:lpstr>
      <vt:lpstr>ตาราง7!Print_Area</vt:lpstr>
      <vt:lpstr>'ตารางที่ 1'!Print_Area</vt:lpstr>
      <vt:lpstr>ตาราง3!Print_Titles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uccit</dc:creator>
  <cp:lastModifiedBy>uccit</cp:lastModifiedBy>
  <cp:lastPrinted>2024-02-21T08:55:14Z</cp:lastPrinted>
  <dcterms:created xsi:type="dcterms:W3CDTF">2023-02-16T07:13:53Z</dcterms:created>
  <dcterms:modified xsi:type="dcterms:W3CDTF">2024-02-28T02:03:01Z</dcterms:modified>
</cp:coreProperties>
</file>