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พลอย\ต้นทุนปีงบ67\"/>
    </mc:Choice>
  </mc:AlternateContent>
  <xr:revisionPtr revIDLastSave="0" documentId="13_ncr:1_{D9AFAEDA-9A6F-4EC0-8B2F-4BF8A5D78FC3}" xr6:coauthVersionLast="47" xr6:coauthVersionMax="47" xr10:uidLastSave="{00000000-0000-0000-0000-000000000000}"/>
  <bookViews>
    <workbookView xWindow="-120" yWindow="-120" windowWidth="21840" windowHeight="13140" tabRatio="846" activeTab="2" xr2:uid="{70FA8371-4791-4529-9152-600477FBF47A}"/>
  </bookViews>
  <sheets>
    <sheet name="ตารางที่ 1" sheetId="22" r:id="rId1"/>
    <sheet name="ตาราง1.1 " sheetId="19" r:id="rId2"/>
    <sheet name="ตาราง2" sheetId="24" r:id="rId3"/>
    <sheet name="ตาราง3" sheetId="6" r:id="rId4"/>
    <sheet name="ตาราง3.1" sheetId="4" r:id="rId5"/>
    <sheet name="ตาราง3.2กิจกรรมย่อย" sheetId="20" r:id="rId6"/>
    <sheet name="ตาราง 4ผลผลิตย่อย" sheetId="8" r:id="rId7"/>
    <sheet name="ตาราง5" sheetId="7" r:id="rId8"/>
    <sheet name="ตาราง6" sheetId="9" r:id="rId9"/>
    <sheet name="ตาราง7" sheetId="23" r:id="rId10"/>
    <sheet name="ตาราง 8" sheetId="25" r:id="rId11"/>
    <sheet name="ตาราง 9" sheetId="12" r:id="rId12"/>
    <sheet name="ตาราง10" sheetId="14" r:id="rId13"/>
    <sheet name="ตาราง11" sheetId="15" r:id="rId14"/>
    <sheet name="ตาราง12" sheetId="16" r:id="rId15"/>
    <sheet name="หน้าเว็บ" sheetId="17" r:id="rId16"/>
  </sheets>
  <externalReferences>
    <externalReference r:id="rId17"/>
  </externalReferences>
  <definedNames>
    <definedName name="_xlnm._FilterDatabase" localSheetId="1" hidden="1">'ตาราง1.1 '!$B$2:$B$142</definedName>
    <definedName name="_xlnm.Print_Area" localSheetId="10">'ตาราง 8'!$B$1:$U$34</definedName>
    <definedName name="_xlnm.Print_Area" localSheetId="11">'ตาราง 9'!$A$1:$T$17</definedName>
    <definedName name="_xlnm.Print_Area" localSheetId="1">'ตาราง1.1 '!$B$1:$H$122</definedName>
    <definedName name="_xlnm.Print_Area" localSheetId="12">ตาราง10!$A$1:$T$20</definedName>
    <definedName name="_xlnm.Print_Area" localSheetId="13">ตาราง11!$B$1:$O$36</definedName>
    <definedName name="_xlnm.Print_Area" localSheetId="14">ตาราง12!$B$1:$K$19</definedName>
    <definedName name="_xlnm.Print_Area" localSheetId="2">ตาราง2!$A$1:$M$33</definedName>
    <definedName name="_xlnm.Print_Area" localSheetId="3">ตาราง3!$A$2:$I$124</definedName>
    <definedName name="_xlnm.Print_Area" localSheetId="4">ตาราง3.1!$B$1:$G$30</definedName>
    <definedName name="_xlnm.Print_Area" localSheetId="9">ตาราง7!$B$2:$U$149</definedName>
    <definedName name="_xlnm.Print_Area" localSheetId="0">'ตารางที่ 1'!$A$1:$F$17</definedName>
    <definedName name="_xlnm.Print_Titles" localSheetId="3">ตาราง3!$2:$3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25" l="1"/>
  <c r="M26" i="25"/>
  <c r="N26" i="25"/>
  <c r="K26" i="25"/>
  <c r="D37" i="22"/>
  <c r="D36" i="22"/>
  <c r="F17" i="22"/>
  <c r="J12" i="16"/>
  <c r="J9" i="16"/>
  <c r="O30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4" i="15"/>
  <c r="O25" i="15"/>
  <c r="O26" i="15"/>
  <c r="O27" i="15"/>
  <c r="O28" i="15"/>
  <c r="O29" i="15"/>
  <c r="O31" i="15"/>
  <c r="O32" i="15"/>
  <c r="O33" i="15"/>
  <c r="O8" i="15"/>
  <c r="T11" i="14"/>
  <c r="T12" i="14"/>
  <c r="T10" i="14"/>
  <c r="T8" i="14"/>
  <c r="S8" i="14"/>
  <c r="R8" i="14"/>
  <c r="R10" i="14"/>
  <c r="S9" i="12"/>
  <c r="S8" i="12"/>
  <c r="S6" i="12"/>
  <c r="R8" i="12"/>
  <c r="R9" i="12"/>
  <c r="R6" i="12"/>
  <c r="U21" i="25"/>
  <c r="U10" i="25"/>
  <c r="U11" i="25"/>
  <c r="U12" i="25"/>
  <c r="U14" i="25"/>
  <c r="U15" i="25"/>
  <c r="U16" i="25"/>
  <c r="U17" i="25"/>
  <c r="U18" i="25"/>
  <c r="U22" i="25"/>
  <c r="U9" i="25"/>
  <c r="U8" i="25"/>
  <c r="T10" i="25"/>
  <c r="T11" i="25"/>
  <c r="T12" i="25"/>
  <c r="T14" i="25"/>
  <c r="T15" i="25"/>
  <c r="T16" i="25"/>
  <c r="T17" i="25"/>
  <c r="T18" i="25"/>
  <c r="T21" i="25"/>
  <c r="T22" i="25"/>
  <c r="T9" i="25"/>
  <c r="T8" i="25"/>
  <c r="S22" i="25"/>
  <c r="S21" i="25"/>
  <c r="S18" i="25"/>
  <c r="S14" i="25"/>
  <c r="S10" i="25"/>
  <c r="S11" i="25"/>
  <c r="S12" i="25"/>
  <c r="S15" i="25"/>
  <c r="S16" i="25"/>
  <c r="S17" i="25"/>
  <c r="S9" i="25"/>
  <c r="S8" i="25"/>
  <c r="S90" i="23"/>
  <c r="S41" i="23"/>
  <c r="S17" i="23"/>
  <c r="U12" i="23"/>
  <c r="U13" i="23"/>
  <c r="U14" i="23"/>
  <c r="U15" i="23"/>
  <c r="U16" i="23"/>
  <c r="U17" i="23"/>
  <c r="U18" i="23"/>
  <c r="U19" i="23"/>
  <c r="U20" i="23"/>
  <c r="U21" i="23"/>
  <c r="U22" i="23"/>
  <c r="U23" i="23"/>
  <c r="U24" i="23"/>
  <c r="U25" i="23"/>
  <c r="U26" i="23"/>
  <c r="U27" i="23"/>
  <c r="U28" i="23"/>
  <c r="U29" i="23"/>
  <c r="U30" i="23"/>
  <c r="U31" i="23"/>
  <c r="U32" i="23"/>
  <c r="U33" i="23"/>
  <c r="U34" i="23"/>
  <c r="U35" i="23"/>
  <c r="U36" i="23"/>
  <c r="U37" i="23"/>
  <c r="U38" i="23"/>
  <c r="U39" i="23"/>
  <c r="U40" i="23"/>
  <c r="U41" i="23"/>
  <c r="U42" i="23"/>
  <c r="U43" i="23"/>
  <c r="U44" i="23"/>
  <c r="U45" i="23"/>
  <c r="U46" i="23"/>
  <c r="U47" i="23"/>
  <c r="U48" i="23"/>
  <c r="U49" i="23"/>
  <c r="U59" i="23"/>
  <c r="U60" i="23"/>
  <c r="U61" i="23"/>
  <c r="U62" i="23"/>
  <c r="U63" i="23"/>
  <c r="U64" i="23"/>
  <c r="U65" i="23"/>
  <c r="U66" i="23"/>
  <c r="U67" i="23"/>
  <c r="U68" i="23"/>
  <c r="U70" i="23"/>
  <c r="U71" i="23"/>
  <c r="U72" i="23"/>
  <c r="U73" i="23"/>
  <c r="U74" i="23"/>
  <c r="U75" i="23"/>
  <c r="U76" i="23"/>
  <c r="U77" i="23"/>
  <c r="U78" i="23"/>
  <c r="U79" i="23"/>
  <c r="U80" i="23"/>
  <c r="U81" i="23"/>
  <c r="U82" i="23"/>
  <c r="U83" i="23"/>
  <c r="U84" i="23"/>
  <c r="U85" i="23"/>
  <c r="U86" i="23"/>
  <c r="U87" i="23"/>
  <c r="U88" i="23"/>
  <c r="U90" i="23"/>
  <c r="U91" i="23"/>
  <c r="U92" i="23"/>
  <c r="U93" i="23"/>
  <c r="U94" i="23"/>
  <c r="U95" i="23"/>
  <c r="U96" i="23"/>
  <c r="U97" i="23"/>
  <c r="U99" i="23"/>
  <c r="U100" i="23"/>
  <c r="U101" i="23"/>
  <c r="U102" i="23"/>
  <c r="U103" i="23"/>
  <c r="U104" i="23"/>
  <c r="U105" i="23"/>
  <c r="U111" i="23"/>
  <c r="U114" i="23"/>
  <c r="U115" i="23"/>
  <c r="U116" i="23"/>
  <c r="U117" i="23"/>
  <c r="U125" i="23"/>
  <c r="U126" i="23"/>
  <c r="U127" i="23"/>
  <c r="U128" i="23"/>
  <c r="U131" i="23"/>
  <c r="U132" i="23"/>
  <c r="U11" i="23"/>
  <c r="T11" i="23"/>
  <c r="T12" i="23" l="1"/>
  <c r="T13" i="23"/>
  <c r="T14" i="23"/>
  <c r="T15" i="23"/>
  <c r="T16" i="23"/>
  <c r="T17" i="23"/>
  <c r="T18" i="23"/>
  <c r="T19" i="23"/>
  <c r="T20" i="23"/>
  <c r="T21" i="23"/>
  <c r="T22" i="23"/>
  <c r="T23" i="23"/>
  <c r="T24" i="23"/>
  <c r="T25" i="23"/>
  <c r="T26" i="23"/>
  <c r="T27" i="23"/>
  <c r="T28" i="23"/>
  <c r="T29" i="23"/>
  <c r="T30" i="23"/>
  <c r="T31" i="23"/>
  <c r="T32" i="23"/>
  <c r="T33" i="23"/>
  <c r="T34" i="23"/>
  <c r="T35" i="23"/>
  <c r="T36" i="23"/>
  <c r="T37" i="23"/>
  <c r="T38" i="23"/>
  <c r="T39" i="23"/>
  <c r="T40" i="23"/>
  <c r="T41" i="23"/>
  <c r="T42" i="23"/>
  <c r="T43" i="23"/>
  <c r="T44" i="23"/>
  <c r="T45" i="23"/>
  <c r="T46" i="23"/>
  <c r="T47" i="23"/>
  <c r="T48" i="23"/>
  <c r="T49" i="23"/>
  <c r="T59" i="23"/>
  <c r="T60" i="23"/>
  <c r="T61" i="23"/>
  <c r="T62" i="23"/>
  <c r="T63" i="23"/>
  <c r="T64" i="23"/>
  <c r="T65" i="23"/>
  <c r="T66" i="23"/>
  <c r="T67" i="23"/>
  <c r="T68" i="23"/>
  <c r="T70" i="23"/>
  <c r="T71" i="23"/>
  <c r="T72" i="23"/>
  <c r="T73" i="23"/>
  <c r="T74" i="23"/>
  <c r="T75" i="23"/>
  <c r="T76" i="23"/>
  <c r="T77" i="23"/>
  <c r="T78" i="23"/>
  <c r="T79" i="23"/>
  <c r="T80" i="23"/>
  <c r="T81" i="23"/>
  <c r="T82" i="23"/>
  <c r="T83" i="23"/>
  <c r="T84" i="23"/>
  <c r="T85" i="23"/>
  <c r="T86" i="23"/>
  <c r="T87" i="23"/>
  <c r="T88" i="23"/>
  <c r="T90" i="23"/>
  <c r="T91" i="23"/>
  <c r="T92" i="23"/>
  <c r="T93" i="23"/>
  <c r="T94" i="23"/>
  <c r="T95" i="23"/>
  <c r="T96" i="23"/>
  <c r="T97" i="23"/>
  <c r="T99" i="23"/>
  <c r="T100" i="23"/>
  <c r="T101" i="23"/>
  <c r="T102" i="23"/>
  <c r="T103" i="23"/>
  <c r="T104" i="23"/>
  <c r="T105" i="23"/>
  <c r="T111" i="23"/>
  <c r="T114" i="23"/>
  <c r="T115" i="23"/>
  <c r="T116" i="23"/>
  <c r="T117" i="23"/>
  <c r="T125" i="23"/>
  <c r="T126" i="23"/>
  <c r="T127" i="23"/>
  <c r="T128" i="23"/>
  <c r="T131" i="23"/>
  <c r="T132" i="23"/>
  <c r="S79" i="23"/>
  <c r="S80" i="23"/>
  <c r="S81" i="23"/>
  <c r="S82" i="23"/>
  <c r="S83" i="23"/>
  <c r="S84" i="23"/>
  <c r="S85" i="23"/>
  <c r="S86" i="23"/>
  <c r="S87" i="23"/>
  <c r="S88" i="23"/>
  <c r="S91" i="23"/>
  <c r="S92" i="23"/>
  <c r="S93" i="23"/>
  <c r="S94" i="23"/>
  <c r="S95" i="23"/>
  <c r="S96" i="23"/>
  <c r="S97" i="23"/>
  <c r="S99" i="23"/>
  <c r="S100" i="23"/>
  <c r="S101" i="23"/>
  <c r="S102" i="23"/>
  <c r="S103" i="23"/>
  <c r="S104" i="23"/>
  <c r="S105" i="23"/>
  <c r="S111" i="23"/>
  <c r="S114" i="23"/>
  <c r="S115" i="23"/>
  <c r="S116" i="23"/>
  <c r="S117" i="23"/>
  <c r="S125" i="23"/>
  <c r="S126" i="23"/>
  <c r="S127" i="23"/>
  <c r="S128" i="23"/>
  <c r="S131" i="23"/>
  <c r="S132" i="23"/>
  <c r="S11" i="23"/>
  <c r="S12" i="23"/>
  <c r="S13" i="23"/>
  <c r="S14" i="23"/>
  <c r="S15" i="23"/>
  <c r="S16" i="23"/>
  <c r="S18" i="23"/>
  <c r="S19" i="23"/>
  <c r="S20" i="23"/>
  <c r="S21" i="23"/>
  <c r="S22" i="23"/>
  <c r="S23" i="23"/>
  <c r="S24" i="23"/>
  <c r="S25" i="23"/>
  <c r="S26" i="23"/>
  <c r="S27" i="23"/>
  <c r="S28" i="23"/>
  <c r="S29" i="23"/>
  <c r="S30" i="23"/>
  <c r="S31" i="23"/>
  <c r="S32" i="23"/>
  <c r="S33" i="23"/>
  <c r="S34" i="23"/>
  <c r="S35" i="23"/>
  <c r="S36" i="23"/>
  <c r="S37" i="23"/>
  <c r="S38" i="23"/>
  <c r="S39" i="23"/>
  <c r="S40" i="23"/>
  <c r="S42" i="23"/>
  <c r="S43" i="23"/>
  <c r="S44" i="23"/>
  <c r="S45" i="23"/>
  <c r="S46" i="23"/>
  <c r="S47" i="23"/>
  <c r="S48" i="23"/>
  <c r="S49" i="23"/>
  <c r="S59" i="23"/>
  <c r="S60" i="23"/>
  <c r="S61" i="23"/>
  <c r="S62" i="23"/>
  <c r="S63" i="23"/>
  <c r="S64" i="23"/>
  <c r="S65" i="23"/>
  <c r="S66" i="23"/>
  <c r="S67" i="23"/>
  <c r="S68" i="23"/>
  <c r="S70" i="23"/>
  <c r="S71" i="23"/>
  <c r="S72" i="23"/>
  <c r="S73" i="23"/>
  <c r="S74" i="23"/>
  <c r="S75" i="23"/>
  <c r="S76" i="23"/>
  <c r="S77" i="23"/>
  <c r="S78" i="23"/>
  <c r="S11" i="14"/>
  <c r="R11" i="14"/>
  <c r="S10" i="14"/>
  <c r="R12" i="14"/>
  <c r="I9" i="12"/>
  <c r="I8" i="12"/>
  <c r="I6" i="12"/>
  <c r="J18" i="25"/>
  <c r="J17" i="25"/>
  <c r="J16" i="25"/>
  <c r="J15" i="25"/>
  <c r="J14" i="25"/>
  <c r="J12" i="25"/>
  <c r="J11" i="25"/>
  <c r="J10" i="25"/>
  <c r="J9" i="25"/>
  <c r="J8" i="25"/>
  <c r="J22" i="25"/>
  <c r="J23" i="25"/>
  <c r="J21" i="25"/>
  <c r="R21" i="25"/>
  <c r="F5" i="9"/>
  <c r="F3" i="9"/>
  <c r="G7" i="7"/>
  <c r="G6" i="7"/>
  <c r="G4" i="7"/>
  <c r="J4" i="7" s="1"/>
  <c r="G23" i="4"/>
  <c r="N8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4" i="15"/>
  <c r="N25" i="15"/>
  <c r="N26" i="15"/>
  <c r="N27" i="15"/>
  <c r="N28" i="15"/>
  <c r="N29" i="15"/>
  <c r="N30" i="15"/>
  <c r="N31" i="15"/>
  <c r="N32" i="15"/>
  <c r="N14" i="14"/>
  <c r="O26" i="25"/>
  <c r="O25" i="25"/>
  <c r="R25" i="25" s="1"/>
  <c r="O11" i="23"/>
  <c r="I19" i="8"/>
  <c r="F18" i="8"/>
  <c r="I18" i="8" s="1"/>
  <c r="B20" i="8"/>
  <c r="E21" i="4"/>
  <c r="E20" i="4"/>
  <c r="E19" i="4"/>
  <c r="H22" i="24"/>
  <c r="H23" i="24"/>
  <c r="H24" i="24"/>
  <c r="D124" i="6"/>
  <c r="E124" i="6"/>
  <c r="G188" i="20"/>
  <c r="F5" i="6"/>
  <c r="B124" i="6"/>
  <c r="F30" i="4"/>
  <c r="D188" i="20"/>
  <c r="H178" i="20"/>
  <c r="C124" i="6" l="1"/>
  <c r="E30" i="4"/>
  <c r="C188" i="20"/>
  <c r="J10" i="16" l="1"/>
  <c r="J11" i="16"/>
  <c r="G14" i="16"/>
  <c r="H10" i="16"/>
  <c r="H11" i="16"/>
  <c r="H12" i="16"/>
  <c r="H9" i="16"/>
  <c r="D14" i="16" l="1"/>
  <c r="N33" i="15"/>
  <c r="C30" i="4"/>
  <c r="N34" i="15" l="1"/>
  <c r="O126" i="23"/>
  <c r="R126" i="23" s="1"/>
  <c r="K33" i="24"/>
  <c r="I33" i="24"/>
  <c r="F6" i="24"/>
  <c r="Q12" i="14"/>
  <c r="N11" i="14"/>
  <c r="Q11" i="14" s="1"/>
  <c r="N12" i="14"/>
  <c r="N10" i="14"/>
  <c r="Q10" i="14" s="1"/>
  <c r="N8" i="14"/>
  <c r="T6" i="12"/>
  <c r="Q9" i="12"/>
  <c r="Q8" i="12"/>
  <c r="T8" i="12" s="1"/>
  <c r="Q6" i="12"/>
  <c r="N9" i="12"/>
  <c r="N8" i="12"/>
  <c r="N6" i="12"/>
  <c r="F7" i="8"/>
  <c r="I7" i="8" s="1"/>
  <c r="F5" i="8"/>
  <c r="I5" i="8" s="1"/>
  <c r="C26" i="25"/>
  <c r="O24" i="25"/>
  <c r="R24" i="25" s="1"/>
  <c r="O22" i="25"/>
  <c r="R22" i="25" s="1"/>
  <c r="O21" i="25"/>
  <c r="O10" i="25"/>
  <c r="O11" i="25"/>
  <c r="O12" i="25"/>
  <c r="O13" i="25"/>
  <c r="R13" i="25" s="1"/>
  <c r="O14" i="25"/>
  <c r="O15" i="25"/>
  <c r="O16" i="25"/>
  <c r="O17" i="25"/>
  <c r="R17" i="25" s="1"/>
  <c r="O18" i="25"/>
  <c r="O19" i="25"/>
  <c r="R19" i="25" s="1"/>
  <c r="O9" i="25"/>
  <c r="O8" i="25"/>
  <c r="R8" i="25" s="1"/>
  <c r="G26" i="25"/>
  <c r="F26" i="25"/>
  <c r="E26" i="25"/>
  <c r="D26" i="25"/>
  <c r="G138" i="23"/>
  <c r="J123" i="23"/>
  <c r="J122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J29" i="23"/>
  <c r="J30" i="23"/>
  <c r="J31" i="23"/>
  <c r="J32" i="23"/>
  <c r="J33" i="23"/>
  <c r="J34" i="23"/>
  <c r="J35" i="23"/>
  <c r="J36" i="23"/>
  <c r="J37" i="23"/>
  <c r="J38" i="23"/>
  <c r="J39" i="23"/>
  <c r="J40" i="23"/>
  <c r="J41" i="23"/>
  <c r="J42" i="23"/>
  <c r="J43" i="23"/>
  <c r="J44" i="23"/>
  <c r="J45" i="23"/>
  <c r="J46" i="23"/>
  <c r="J47" i="23"/>
  <c r="J48" i="23"/>
  <c r="J49" i="23"/>
  <c r="J50" i="23"/>
  <c r="J59" i="23"/>
  <c r="J60" i="23"/>
  <c r="J61" i="23"/>
  <c r="J62" i="23"/>
  <c r="J63" i="23"/>
  <c r="J64" i="23"/>
  <c r="J65" i="23"/>
  <c r="J66" i="23"/>
  <c r="J67" i="23"/>
  <c r="J68" i="23"/>
  <c r="J69" i="23"/>
  <c r="J70" i="23"/>
  <c r="J71" i="23"/>
  <c r="J72" i="23"/>
  <c r="J73" i="23"/>
  <c r="J74" i="23"/>
  <c r="J75" i="23"/>
  <c r="J76" i="23"/>
  <c r="J77" i="23"/>
  <c r="J78" i="23"/>
  <c r="J79" i="23"/>
  <c r="J80" i="23"/>
  <c r="J81" i="23"/>
  <c r="J82" i="23"/>
  <c r="J83" i="23"/>
  <c r="J84" i="23"/>
  <c r="J85" i="23"/>
  <c r="J86" i="23"/>
  <c r="J87" i="23"/>
  <c r="J88" i="23"/>
  <c r="J89" i="23"/>
  <c r="J90" i="23"/>
  <c r="J91" i="23"/>
  <c r="J92" i="23"/>
  <c r="J93" i="23"/>
  <c r="J94" i="23"/>
  <c r="J95" i="23"/>
  <c r="J96" i="23"/>
  <c r="J97" i="23"/>
  <c r="J99" i="23"/>
  <c r="J100" i="23"/>
  <c r="J101" i="23"/>
  <c r="J102" i="23"/>
  <c r="J103" i="23"/>
  <c r="J104" i="23"/>
  <c r="J105" i="23"/>
  <c r="J111" i="23"/>
  <c r="J114" i="23"/>
  <c r="J115" i="23"/>
  <c r="J116" i="23"/>
  <c r="J117" i="23"/>
  <c r="J118" i="23"/>
  <c r="J125" i="23"/>
  <c r="J126" i="23"/>
  <c r="J127" i="23"/>
  <c r="J128" i="23"/>
  <c r="J129" i="23"/>
  <c r="J130" i="23"/>
  <c r="J131" i="23"/>
  <c r="J132" i="23"/>
  <c r="J133" i="23"/>
  <c r="J11" i="23"/>
  <c r="R137" i="23"/>
  <c r="N138" i="23"/>
  <c r="O137" i="23"/>
  <c r="O51" i="23"/>
  <c r="O52" i="23"/>
  <c r="O53" i="23"/>
  <c r="R53" i="23" s="1"/>
  <c r="O54" i="23"/>
  <c r="R54" i="23" s="1"/>
  <c r="O55" i="23"/>
  <c r="O56" i="23"/>
  <c r="O57" i="23"/>
  <c r="R57" i="23" s="1"/>
  <c r="O58" i="23"/>
  <c r="R58" i="23" s="1"/>
  <c r="O59" i="23"/>
  <c r="O60" i="23"/>
  <c r="O61" i="23"/>
  <c r="R61" i="23" s="1"/>
  <c r="O62" i="23"/>
  <c r="R62" i="23" s="1"/>
  <c r="O63" i="23"/>
  <c r="O64" i="23"/>
  <c r="O65" i="23"/>
  <c r="R65" i="23" s="1"/>
  <c r="O66" i="23"/>
  <c r="R66" i="23" s="1"/>
  <c r="O67" i="23"/>
  <c r="O68" i="23"/>
  <c r="O70" i="23"/>
  <c r="O71" i="23"/>
  <c r="O72" i="23"/>
  <c r="R72" i="23" s="1"/>
  <c r="O73" i="23"/>
  <c r="O74" i="23"/>
  <c r="O75" i="23"/>
  <c r="O76" i="23"/>
  <c r="R76" i="23" s="1"/>
  <c r="O77" i="23"/>
  <c r="O78" i="23"/>
  <c r="O79" i="23"/>
  <c r="O80" i="23"/>
  <c r="O81" i="23"/>
  <c r="O82" i="23"/>
  <c r="O83" i="23"/>
  <c r="O84" i="23"/>
  <c r="O85" i="23"/>
  <c r="O86" i="23"/>
  <c r="O87" i="23"/>
  <c r="O88" i="23"/>
  <c r="O90" i="23"/>
  <c r="R90" i="23" s="1"/>
  <c r="O91" i="23"/>
  <c r="O92" i="23"/>
  <c r="O93" i="23"/>
  <c r="R93" i="23" s="1"/>
  <c r="O94" i="23"/>
  <c r="R94" i="23" s="1"/>
  <c r="O95" i="23"/>
  <c r="O96" i="23"/>
  <c r="O97" i="23"/>
  <c r="R97" i="23" s="1"/>
  <c r="O98" i="23"/>
  <c r="R98" i="23" s="1"/>
  <c r="O99" i="23"/>
  <c r="O100" i="23"/>
  <c r="O101" i="23"/>
  <c r="R101" i="23" s="1"/>
  <c r="O102" i="23"/>
  <c r="R102" i="23" s="1"/>
  <c r="O103" i="23"/>
  <c r="O104" i="23"/>
  <c r="O105" i="23"/>
  <c r="R105" i="23" s="1"/>
  <c r="O106" i="23"/>
  <c r="R106" i="23" s="1"/>
  <c r="O107" i="23"/>
  <c r="O108" i="23"/>
  <c r="O109" i="23"/>
  <c r="R109" i="23" s="1"/>
  <c r="O110" i="23"/>
  <c r="R110" i="23" s="1"/>
  <c r="O111" i="23"/>
  <c r="O112" i="23"/>
  <c r="O113" i="23"/>
  <c r="R113" i="23" s="1"/>
  <c r="O114" i="23"/>
  <c r="R114" i="23" s="1"/>
  <c r="O115" i="23"/>
  <c r="O116" i="23"/>
  <c r="O117" i="23"/>
  <c r="R117" i="23" s="1"/>
  <c r="O119" i="23"/>
  <c r="O120" i="23"/>
  <c r="R120" i="23" s="1"/>
  <c r="O121" i="23"/>
  <c r="R121" i="23" s="1"/>
  <c r="O125" i="23"/>
  <c r="O127" i="23"/>
  <c r="O128" i="23"/>
  <c r="O131" i="23"/>
  <c r="O132" i="23"/>
  <c r="O134" i="23"/>
  <c r="O135" i="23"/>
  <c r="O136" i="23"/>
  <c r="O12" i="23"/>
  <c r="R12" i="23" s="1"/>
  <c r="O13" i="23"/>
  <c r="O14" i="23"/>
  <c r="R14" i="23" s="1"/>
  <c r="O15" i="23"/>
  <c r="O16" i="23"/>
  <c r="R16" i="23" s="1"/>
  <c r="O17" i="23"/>
  <c r="R17" i="23" s="1"/>
  <c r="O18" i="23"/>
  <c r="O19" i="23"/>
  <c r="O20" i="23"/>
  <c r="R20" i="23" s="1"/>
  <c r="O21" i="23"/>
  <c r="O22" i="23"/>
  <c r="O23" i="23"/>
  <c r="O24" i="23"/>
  <c r="R24" i="23" s="1"/>
  <c r="O25" i="23"/>
  <c r="R25" i="23" s="1"/>
  <c r="O26" i="23"/>
  <c r="R26" i="23" s="1"/>
  <c r="O27" i="23"/>
  <c r="O28" i="23"/>
  <c r="R28" i="23" s="1"/>
  <c r="O29" i="23"/>
  <c r="O30" i="23"/>
  <c r="O31" i="23"/>
  <c r="O32" i="23"/>
  <c r="R32" i="23" s="1"/>
  <c r="O33" i="23"/>
  <c r="R33" i="23" s="1"/>
  <c r="O34" i="23"/>
  <c r="R34" i="23" s="1"/>
  <c r="O35" i="23"/>
  <c r="O36" i="23"/>
  <c r="R36" i="23" s="1"/>
  <c r="O37" i="23"/>
  <c r="R37" i="23" s="1"/>
  <c r="O38" i="23"/>
  <c r="O39" i="23"/>
  <c r="O40" i="23"/>
  <c r="R40" i="23" s="1"/>
  <c r="O41" i="23"/>
  <c r="O42" i="23"/>
  <c r="O43" i="23"/>
  <c r="O44" i="23"/>
  <c r="R44" i="23" s="1"/>
  <c r="O45" i="23"/>
  <c r="R45" i="23" s="1"/>
  <c r="O46" i="23"/>
  <c r="R46" i="23" s="1"/>
  <c r="O47" i="23"/>
  <c r="O48" i="23"/>
  <c r="R48" i="23" s="1"/>
  <c r="O49" i="23"/>
  <c r="R11" i="23"/>
  <c r="L138" i="23"/>
  <c r="M138" i="23"/>
  <c r="H33" i="24"/>
  <c r="C33" i="24"/>
  <c r="B33" i="24"/>
  <c r="G3" i="9"/>
  <c r="B9" i="9"/>
  <c r="J7" i="7"/>
  <c r="J6" i="7"/>
  <c r="C20" i="8"/>
  <c r="D20" i="8"/>
  <c r="E20" i="8"/>
  <c r="F6" i="8"/>
  <c r="I6" i="8" s="1"/>
  <c r="F8" i="8"/>
  <c r="I8" i="8" s="1"/>
  <c r="F9" i="8"/>
  <c r="I9" i="8" s="1"/>
  <c r="F10" i="8"/>
  <c r="I10" i="8" s="1"/>
  <c r="F11" i="8"/>
  <c r="I11" i="8" s="1"/>
  <c r="F12" i="8"/>
  <c r="I12" i="8" s="1"/>
  <c r="F13" i="8"/>
  <c r="I13" i="8" s="1"/>
  <c r="F14" i="8"/>
  <c r="I14" i="8" s="1"/>
  <c r="F15" i="8"/>
  <c r="I15" i="8" s="1"/>
  <c r="F16" i="8"/>
  <c r="I16" i="8" s="1"/>
  <c r="F17" i="8"/>
  <c r="I17" i="8" s="1"/>
  <c r="F19" i="8"/>
  <c r="F4" i="8"/>
  <c r="I4" i="8" s="1"/>
  <c r="I69" i="6"/>
  <c r="F114" i="6"/>
  <c r="F6" i="6"/>
  <c r="I6" i="6" s="1"/>
  <c r="F7" i="6"/>
  <c r="I7" i="6" s="1"/>
  <c r="F8" i="6"/>
  <c r="I8" i="6" s="1"/>
  <c r="F9" i="6"/>
  <c r="I9" i="6" s="1"/>
  <c r="F10" i="6"/>
  <c r="I10" i="6" s="1"/>
  <c r="F11" i="6"/>
  <c r="I11" i="6" s="1"/>
  <c r="F12" i="6"/>
  <c r="I12" i="6" s="1"/>
  <c r="F13" i="6"/>
  <c r="I13" i="6" s="1"/>
  <c r="F14" i="6"/>
  <c r="I14" i="6" s="1"/>
  <c r="F15" i="6"/>
  <c r="I15" i="6" s="1"/>
  <c r="F16" i="6"/>
  <c r="I16" i="6" s="1"/>
  <c r="F17" i="6"/>
  <c r="I17" i="6" s="1"/>
  <c r="F18" i="6"/>
  <c r="I18" i="6" s="1"/>
  <c r="F19" i="6"/>
  <c r="I19" i="6" s="1"/>
  <c r="F20" i="6"/>
  <c r="I20" i="6" s="1"/>
  <c r="F21" i="6"/>
  <c r="I21" i="6" s="1"/>
  <c r="F22" i="6"/>
  <c r="I22" i="6" s="1"/>
  <c r="F23" i="6"/>
  <c r="I23" i="6" s="1"/>
  <c r="F24" i="6"/>
  <c r="I24" i="6" s="1"/>
  <c r="F25" i="6"/>
  <c r="I25" i="6" s="1"/>
  <c r="F26" i="6"/>
  <c r="I26" i="6" s="1"/>
  <c r="F27" i="6"/>
  <c r="I27" i="6" s="1"/>
  <c r="F28" i="6"/>
  <c r="I28" i="6" s="1"/>
  <c r="F29" i="6"/>
  <c r="I29" i="6" s="1"/>
  <c r="F30" i="6"/>
  <c r="I30" i="6" s="1"/>
  <c r="F31" i="6"/>
  <c r="I31" i="6" s="1"/>
  <c r="F32" i="6"/>
  <c r="I32" i="6" s="1"/>
  <c r="F33" i="6"/>
  <c r="I33" i="6" s="1"/>
  <c r="F34" i="6"/>
  <c r="I34" i="6" s="1"/>
  <c r="F35" i="6"/>
  <c r="I35" i="6" s="1"/>
  <c r="F36" i="6"/>
  <c r="I36" i="6" s="1"/>
  <c r="F37" i="6"/>
  <c r="I37" i="6" s="1"/>
  <c r="F38" i="6"/>
  <c r="I38" i="6" s="1"/>
  <c r="F39" i="6"/>
  <c r="I39" i="6" s="1"/>
  <c r="F40" i="6"/>
  <c r="I40" i="6" s="1"/>
  <c r="F41" i="6"/>
  <c r="I41" i="6" s="1"/>
  <c r="F42" i="6"/>
  <c r="I42" i="6" s="1"/>
  <c r="F43" i="6"/>
  <c r="I43" i="6" s="1"/>
  <c r="F44" i="6"/>
  <c r="I44" i="6" s="1"/>
  <c r="F45" i="6"/>
  <c r="I45" i="6" s="1"/>
  <c r="F46" i="6"/>
  <c r="I46" i="6" s="1"/>
  <c r="F47" i="6"/>
  <c r="I47" i="6" s="1"/>
  <c r="F48" i="6"/>
  <c r="I48" i="6" s="1"/>
  <c r="F49" i="6"/>
  <c r="I49" i="6" s="1"/>
  <c r="F50" i="6"/>
  <c r="I50" i="6" s="1"/>
  <c r="F51" i="6"/>
  <c r="I51" i="6" s="1"/>
  <c r="F52" i="6"/>
  <c r="I52" i="6" s="1"/>
  <c r="F53" i="6"/>
  <c r="I53" i="6" s="1"/>
  <c r="F54" i="6"/>
  <c r="I54" i="6" s="1"/>
  <c r="F55" i="6"/>
  <c r="I55" i="6" s="1"/>
  <c r="F56" i="6"/>
  <c r="I56" i="6" s="1"/>
  <c r="F57" i="6"/>
  <c r="I57" i="6" s="1"/>
  <c r="F58" i="6"/>
  <c r="I58" i="6" s="1"/>
  <c r="F59" i="6"/>
  <c r="I59" i="6" s="1"/>
  <c r="F60" i="6"/>
  <c r="I60" i="6" s="1"/>
  <c r="F61" i="6"/>
  <c r="I61" i="6" s="1"/>
  <c r="F62" i="6"/>
  <c r="I62" i="6" s="1"/>
  <c r="F63" i="6"/>
  <c r="I63" i="6" s="1"/>
  <c r="F64" i="6"/>
  <c r="I64" i="6" s="1"/>
  <c r="F65" i="6"/>
  <c r="I65" i="6" s="1"/>
  <c r="F66" i="6"/>
  <c r="I66" i="6" s="1"/>
  <c r="F67" i="6"/>
  <c r="I67" i="6" s="1"/>
  <c r="F68" i="6"/>
  <c r="I68" i="6" s="1"/>
  <c r="F69" i="6"/>
  <c r="F70" i="6"/>
  <c r="I70" i="6" s="1"/>
  <c r="F71" i="6"/>
  <c r="I71" i="6" s="1"/>
  <c r="F72" i="6"/>
  <c r="I72" i="6" s="1"/>
  <c r="F73" i="6"/>
  <c r="I73" i="6" s="1"/>
  <c r="F74" i="6"/>
  <c r="I74" i="6" s="1"/>
  <c r="F75" i="6"/>
  <c r="I75" i="6" s="1"/>
  <c r="F76" i="6"/>
  <c r="I76" i="6" s="1"/>
  <c r="F77" i="6"/>
  <c r="I77" i="6" s="1"/>
  <c r="F78" i="6"/>
  <c r="I78" i="6" s="1"/>
  <c r="F79" i="6"/>
  <c r="I79" i="6" s="1"/>
  <c r="F80" i="6"/>
  <c r="I80" i="6" s="1"/>
  <c r="F81" i="6"/>
  <c r="I81" i="6" s="1"/>
  <c r="F82" i="6"/>
  <c r="I82" i="6" s="1"/>
  <c r="F83" i="6"/>
  <c r="I83" i="6" s="1"/>
  <c r="F84" i="6"/>
  <c r="I84" i="6" s="1"/>
  <c r="F85" i="6"/>
  <c r="I85" i="6" s="1"/>
  <c r="F86" i="6"/>
  <c r="I86" i="6" s="1"/>
  <c r="F87" i="6"/>
  <c r="I87" i="6" s="1"/>
  <c r="F88" i="6"/>
  <c r="I88" i="6" s="1"/>
  <c r="F89" i="6"/>
  <c r="I89" i="6" s="1"/>
  <c r="F90" i="6"/>
  <c r="I90" i="6" s="1"/>
  <c r="F91" i="6"/>
  <c r="I91" i="6" s="1"/>
  <c r="F92" i="6"/>
  <c r="I92" i="6" s="1"/>
  <c r="F93" i="6"/>
  <c r="I93" i="6" s="1"/>
  <c r="F94" i="6"/>
  <c r="I94" i="6" s="1"/>
  <c r="F95" i="6"/>
  <c r="I95" i="6" s="1"/>
  <c r="F96" i="6"/>
  <c r="I96" i="6" s="1"/>
  <c r="F97" i="6"/>
  <c r="I97" i="6" s="1"/>
  <c r="F98" i="6"/>
  <c r="I98" i="6" s="1"/>
  <c r="F99" i="6"/>
  <c r="I99" i="6" s="1"/>
  <c r="F100" i="6"/>
  <c r="I100" i="6" s="1"/>
  <c r="F101" i="6"/>
  <c r="I101" i="6" s="1"/>
  <c r="F102" i="6"/>
  <c r="I102" i="6" s="1"/>
  <c r="F103" i="6"/>
  <c r="I103" i="6" s="1"/>
  <c r="F104" i="6"/>
  <c r="I104" i="6" s="1"/>
  <c r="F105" i="6"/>
  <c r="I105" i="6" s="1"/>
  <c r="F106" i="6"/>
  <c r="I106" i="6" s="1"/>
  <c r="F107" i="6"/>
  <c r="I107" i="6" s="1"/>
  <c r="F108" i="6"/>
  <c r="I108" i="6" s="1"/>
  <c r="F109" i="6"/>
  <c r="I109" i="6" s="1"/>
  <c r="F110" i="6"/>
  <c r="I110" i="6" s="1"/>
  <c r="F111" i="6"/>
  <c r="I111" i="6" s="1"/>
  <c r="I5" i="6"/>
  <c r="F115" i="6"/>
  <c r="F116" i="6"/>
  <c r="F117" i="6"/>
  <c r="F118" i="6"/>
  <c r="F119" i="6"/>
  <c r="F120" i="6"/>
  <c r="F121" i="6"/>
  <c r="F122" i="6"/>
  <c r="F123" i="6"/>
  <c r="C11" i="20"/>
  <c r="D11" i="20"/>
  <c r="E11" i="20"/>
  <c r="F11" i="20"/>
  <c r="G11" i="20"/>
  <c r="H8" i="20"/>
  <c r="H9" i="20"/>
  <c r="H10" i="20"/>
  <c r="H7" i="20"/>
  <c r="D27" i="20"/>
  <c r="C27" i="20"/>
  <c r="E27" i="20"/>
  <c r="F27" i="20"/>
  <c r="G27" i="20"/>
  <c r="H16" i="20"/>
  <c r="H17" i="20"/>
  <c r="H18" i="20"/>
  <c r="H19" i="20"/>
  <c r="H20" i="20"/>
  <c r="H21" i="20"/>
  <c r="H22" i="20"/>
  <c r="H23" i="20"/>
  <c r="H24" i="20"/>
  <c r="H25" i="20"/>
  <c r="H26" i="20"/>
  <c r="H15" i="20"/>
  <c r="D40" i="20"/>
  <c r="C40" i="20"/>
  <c r="E40" i="20"/>
  <c r="F40" i="20"/>
  <c r="G40" i="20"/>
  <c r="H32" i="20"/>
  <c r="H33" i="20"/>
  <c r="H34" i="20"/>
  <c r="H35" i="20"/>
  <c r="H36" i="20"/>
  <c r="H37" i="20"/>
  <c r="H38" i="20"/>
  <c r="H39" i="20"/>
  <c r="H31" i="20"/>
  <c r="C54" i="20"/>
  <c r="D54" i="20"/>
  <c r="E54" i="20"/>
  <c r="F54" i="20"/>
  <c r="G54" i="20"/>
  <c r="H45" i="20"/>
  <c r="H46" i="20"/>
  <c r="H47" i="20"/>
  <c r="H48" i="20"/>
  <c r="H49" i="20"/>
  <c r="H50" i="20"/>
  <c r="H51" i="20"/>
  <c r="H52" i="20"/>
  <c r="H53" i="20"/>
  <c r="H44" i="20"/>
  <c r="G62" i="20"/>
  <c r="D62" i="20"/>
  <c r="C62" i="20"/>
  <c r="E62" i="20"/>
  <c r="F62" i="20"/>
  <c r="H59" i="20"/>
  <c r="H60" i="20"/>
  <c r="H61" i="20"/>
  <c r="H58" i="20"/>
  <c r="D74" i="20"/>
  <c r="C74" i="20"/>
  <c r="E74" i="20"/>
  <c r="F74" i="20"/>
  <c r="G74" i="20"/>
  <c r="H67" i="20"/>
  <c r="H68" i="20"/>
  <c r="H69" i="20"/>
  <c r="H70" i="20"/>
  <c r="H71" i="20"/>
  <c r="H72" i="20"/>
  <c r="H73" i="20"/>
  <c r="H66" i="20"/>
  <c r="D90" i="20"/>
  <c r="C90" i="20"/>
  <c r="E90" i="20"/>
  <c r="F90" i="20"/>
  <c r="G90" i="20"/>
  <c r="H79" i="20"/>
  <c r="H80" i="20"/>
  <c r="H81" i="20"/>
  <c r="H82" i="20"/>
  <c r="H83" i="20"/>
  <c r="H84" i="20"/>
  <c r="H85" i="20"/>
  <c r="H86" i="20"/>
  <c r="H87" i="20"/>
  <c r="H88" i="20"/>
  <c r="H89" i="20"/>
  <c r="H78" i="20"/>
  <c r="D99" i="20"/>
  <c r="C99" i="20"/>
  <c r="E99" i="20"/>
  <c r="F99" i="20"/>
  <c r="G99" i="20"/>
  <c r="H96" i="20"/>
  <c r="H97" i="20"/>
  <c r="H98" i="20"/>
  <c r="H95" i="20"/>
  <c r="E115" i="20"/>
  <c r="D115" i="20"/>
  <c r="C115" i="20"/>
  <c r="F115" i="20"/>
  <c r="G115" i="20"/>
  <c r="H104" i="20"/>
  <c r="H105" i="20"/>
  <c r="H106" i="20"/>
  <c r="H107" i="20"/>
  <c r="H108" i="20"/>
  <c r="H109" i="20"/>
  <c r="H110" i="20"/>
  <c r="H111" i="20"/>
  <c r="H112" i="20"/>
  <c r="H113" i="20"/>
  <c r="H114" i="20"/>
  <c r="H103" i="20"/>
  <c r="C122" i="20"/>
  <c r="D122" i="20"/>
  <c r="E122" i="20"/>
  <c r="F122" i="20"/>
  <c r="G122" i="20"/>
  <c r="H120" i="20"/>
  <c r="H121" i="20"/>
  <c r="H119" i="20"/>
  <c r="H122" i="20" s="1"/>
  <c r="C140" i="20"/>
  <c r="D140" i="20"/>
  <c r="E140" i="20"/>
  <c r="F140" i="20"/>
  <c r="G140" i="20"/>
  <c r="H127" i="20"/>
  <c r="H128" i="20"/>
  <c r="H129" i="20"/>
  <c r="H130" i="20"/>
  <c r="H131" i="20"/>
  <c r="H132" i="20"/>
  <c r="H133" i="20"/>
  <c r="H134" i="20"/>
  <c r="H135" i="20"/>
  <c r="H136" i="20"/>
  <c r="H137" i="20"/>
  <c r="H138" i="20"/>
  <c r="H139" i="20"/>
  <c r="H126" i="20"/>
  <c r="G149" i="20"/>
  <c r="C149" i="20"/>
  <c r="D149" i="20"/>
  <c r="E149" i="20"/>
  <c r="F149" i="20"/>
  <c r="H145" i="20"/>
  <c r="H146" i="20"/>
  <c r="H147" i="20"/>
  <c r="H148" i="20"/>
  <c r="H144" i="20"/>
  <c r="D158" i="20"/>
  <c r="C158" i="20"/>
  <c r="E158" i="20"/>
  <c r="F158" i="20"/>
  <c r="G158" i="20"/>
  <c r="H154" i="20"/>
  <c r="H155" i="20"/>
  <c r="H156" i="20"/>
  <c r="H157" i="20"/>
  <c r="H153" i="20"/>
  <c r="C165" i="20"/>
  <c r="D165" i="20"/>
  <c r="E165" i="20"/>
  <c r="F165" i="20"/>
  <c r="G165" i="20"/>
  <c r="H164" i="20"/>
  <c r="H163" i="20"/>
  <c r="D172" i="20"/>
  <c r="E172" i="20"/>
  <c r="F172" i="20"/>
  <c r="G172" i="20"/>
  <c r="H170" i="20"/>
  <c r="H171" i="20"/>
  <c r="H169" i="20"/>
  <c r="E188" i="20"/>
  <c r="F188" i="20"/>
  <c r="H179" i="20"/>
  <c r="H180" i="20"/>
  <c r="H181" i="20"/>
  <c r="H182" i="20"/>
  <c r="H183" i="20"/>
  <c r="H184" i="20"/>
  <c r="H185" i="20"/>
  <c r="H186" i="20"/>
  <c r="H187" i="20"/>
  <c r="R134" i="23" l="1"/>
  <c r="R116" i="23"/>
  <c r="R108" i="23"/>
  <c r="R100" i="23"/>
  <c r="R92" i="23"/>
  <c r="R80" i="23"/>
  <c r="R128" i="23"/>
  <c r="R115" i="23"/>
  <c r="R107" i="23"/>
  <c r="R99" i="23"/>
  <c r="R91" i="23"/>
  <c r="R112" i="23"/>
  <c r="R104" i="23"/>
  <c r="R96" i="23"/>
  <c r="R88" i="23"/>
  <c r="R125" i="23"/>
  <c r="R111" i="23"/>
  <c r="R103" i="23"/>
  <c r="R95" i="23"/>
  <c r="R84" i="23"/>
  <c r="R47" i="23"/>
  <c r="R31" i="23"/>
  <c r="R15" i="23"/>
  <c r="R43" i="23"/>
  <c r="R27" i="23"/>
  <c r="R39" i="23"/>
  <c r="R23" i="23"/>
  <c r="R35" i="23"/>
  <c r="R19" i="23"/>
  <c r="H165" i="20"/>
  <c r="Q8" i="14"/>
  <c r="G8" i="7"/>
  <c r="R16" i="25"/>
  <c r="R15" i="25"/>
  <c r="R9" i="25"/>
  <c r="R12" i="25"/>
  <c r="R11" i="25"/>
  <c r="R132" i="23"/>
  <c r="R127" i="23"/>
  <c r="R119" i="23"/>
  <c r="R87" i="23"/>
  <c r="R83" i="23"/>
  <c r="R79" i="23"/>
  <c r="R75" i="23"/>
  <c r="R71" i="23"/>
  <c r="R86" i="23"/>
  <c r="R82" i="23"/>
  <c r="R78" i="23"/>
  <c r="R74" i="23"/>
  <c r="R70" i="23"/>
  <c r="R85" i="23"/>
  <c r="R81" i="23"/>
  <c r="R77" i="23"/>
  <c r="R73" i="23"/>
  <c r="R68" i="23"/>
  <c r="R64" i="23"/>
  <c r="R60" i="23"/>
  <c r="R56" i="23"/>
  <c r="R52" i="23"/>
  <c r="R67" i="23"/>
  <c r="R63" i="23"/>
  <c r="R59" i="23"/>
  <c r="R55" i="23"/>
  <c r="R51" i="23"/>
  <c r="R42" i="23"/>
  <c r="R38" i="23"/>
  <c r="R30" i="23"/>
  <c r="R22" i="23"/>
  <c r="R18" i="23"/>
  <c r="R49" i="23"/>
  <c r="R41" i="23"/>
  <c r="R29" i="23"/>
  <c r="R21" i="23"/>
  <c r="R13" i="23"/>
  <c r="I119" i="6"/>
  <c r="I118" i="6"/>
  <c r="I121" i="6"/>
  <c r="I117" i="6"/>
  <c r="I123" i="6"/>
  <c r="I122" i="6"/>
  <c r="I120" i="6"/>
  <c r="I116" i="6"/>
  <c r="H74" i="20"/>
  <c r="H27" i="20"/>
  <c r="H90" i="20"/>
  <c r="H172" i="20"/>
  <c r="H158" i="20"/>
  <c r="H149" i="20"/>
  <c r="H140" i="20"/>
  <c r="H115" i="20"/>
  <c r="H99" i="20"/>
  <c r="H62" i="20"/>
  <c r="H54" i="20"/>
  <c r="H40" i="20"/>
  <c r="H11" i="20"/>
  <c r="F124" i="6"/>
  <c r="I115" i="6"/>
  <c r="I114" i="6"/>
  <c r="R136" i="23"/>
  <c r="R135" i="23"/>
  <c r="R131" i="23"/>
  <c r="O138" i="23"/>
  <c r="H188" i="20"/>
  <c r="R18" i="25"/>
  <c r="R14" i="25"/>
  <c r="R10" i="25"/>
  <c r="F20" i="8"/>
  <c r="G31" i="24" l="1"/>
  <c r="L7" i="24"/>
  <c r="L8" i="24"/>
  <c r="L9" i="24"/>
  <c r="L10" i="24"/>
  <c r="L11" i="24"/>
  <c r="L12" i="24"/>
  <c r="L13" i="24"/>
  <c r="L14" i="24"/>
  <c r="L15" i="24"/>
  <c r="L16" i="24"/>
  <c r="L17" i="24"/>
  <c r="L18" i="24"/>
  <c r="L19" i="24"/>
  <c r="L20" i="24"/>
  <c r="L22" i="24"/>
  <c r="L23" i="24"/>
  <c r="L24" i="24"/>
  <c r="L25" i="24"/>
  <c r="L26" i="24"/>
  <c r="L27" i="24"/>
  <c r="L28" i="24"/>
  <c r="L29" i="24"/>
  <c r="L30" i="24"/>
  <c r="L31" i="24"/>
  <c r="L6" i="24"/>
  <c r="J33" i="24"/>
  <c r="M31" i="24" l="1"/>
  <c r="L33" i="24"/>
  <c r="M33" i="24" s="1"/>
  <c r="F33" i="24"/>
  <c r="E33" i="24"/>
  <c r="D33" i="24"/>
  <c r="G30" i="24" l="1"/>
  <c r="M30" i="24" s="1"/>
  <c r="G29" i="24"/>
  <c r="M29" i="24" s="1"/>
  <c r="G28" i="24"/>
  <c r="M28" i="24" s="1"/>
  <c r="G27" i="24"/>
  <c r="M27" i="24" s="1"/>
  <c r="G26" i="24"/>
  <c r="M26" i="24" s="1"/>
  <c r="G25" i="24"/>
  <c r="M25" i="24" s="1"/>
  <c r="G24" i="24"/>
  <c r="M24" i="24" s="1"/>
  <c r="G23" i="24"/>
  <c r="M23" i="24" s="1"/>
  <c r="G22" i="24"/>
  <c r="M22" i="24" s="1"/>
  <c r="G20" i="24"/>
  <c r="M20" i="24" s="1"/>
  <c r="G19" i="24"/>
  <c r="M19" i="24" s="1"/>
  <c r="G18" i="24"/>
  <c r="M18" i="24" s="1"/>
  <c r="G17" i="24"/>
  <c r="M17" i="24" s="1"/>
  <c r="G16" i="24"/>
  <c r="M16" i="24" s="1"/>
  <c r="G15" i="24"/>
  <c r="M15" i="24" s="1"/>
  <c r="G14" i="24"/>
  <c r="M14" i="24" s="1"/>
  <c r="G13" i="24"/>
  <c r="M13" i="24" s="1"/>
  <c r="G12" i="24"/>
  <c r="M12" i="24" s="1"/>
  <c r="G11" i="24"/>
  <c r="M11" i="24" s="1"/>
  <c r="G10" i="24"/>
  <c r="M10" i="24" s="1"/>
  <c r="G9" i="24"/>
  <c r="M9" i="24" s="1"/>
  <c r="G8" i="24"/>
  <c r="M8" i="24" s="1"/>
  <c r="G7" i="24"/>
  <c r="M7" i="24" s="1"/>
  <c r="G6" i="24"/>
  <c r="M6" i="24" l="1"/>
  <c r="G33" i="24"/>
  <c r="E9" i="16"/>
  <c r="K9" i="16" s="1"/>
  <c r="E12" i="16"/>
  <c r="E11" i="16"/>
  <c r="E10" i="16"/>
  <c r="C34" i="15"/>
  <c r="H34" i="15"/>
  <c r="G34" i="15"/>
  <c r="F34" i="15"/>
  <c r="E34" i="15"/>
  <c r="D34" i="15"/>
  <c r="C138" i="23" l="1"/>
  <c r="E138" i="23" l="1"/>
  <c r="D138" i="23"/>
  <c r="F138" i="23"/>
  <c r="C172" i="20" l="1"/>
  <c r="D109" i="19" l="1"/>
  <c r="D107" i="19"/>
  <c r="D102" i="19"/>
  <c r="D97" i="19"/>
  <c r="D83" i="19"/>
  <c r="D80" i="19"/>
  <c r="D68" i="19"/>
  <c r="D64" i="19"/>
  <c r="D52" i="19"/>
  <c r="D44" i="19"/>
  <c r="D40" i="19"/>
  <c r="D30" i="19"/>
  <c r="D21" i="19"/>
  <c r="D9" i="19" l="1"/>
  <c r="D5" i="19"/>
  <c r="D26" i="22"/>
  <c r="D22" i="22"/>
  <c r="E16" i="22"/>
  <c r="D16" i="22"/>
  <c r="C16" i="22"/>
  <c r="F15" i="22"/>
  <c r="E14" i="22"/>
  <c r="D14" i="22"/>
  <c r="C14" i="22"/>
  <c r="F13" i="22"/>
  <c r="E12" i="22"/>
  <c r="D12" i="22"/>
  <c r="C12" i="22"/>
  <c r="E11" i="22"/>
  <c r="D11" i="22"/>
  <c r="C11" i="22"/>
  <c r="E10" i="22"/>
  <c r="D10" i="22"/>
  <c r="C10" i="22"/>
  <c r="E9" i="22"/>
  <c r="D9" i="22"/>
  <c r="C9" i="22"/>
  <c r="E8" i="22"/>
  <c r="D8" i="22"/>
  <c r="C8" i="22"/>
  <c r="E7" i="22"/>
  <c r="D7" i="22"/>
  <c r="C7" i="22"/>
  <c r="E6" i="22"/>
  <c r="D6" i="22"/>
  <c r="C6" i="22"/>
  <c r="E5" i="22"/>
  <c r="D5" i="22"/>
  <c r="C5" i="22"/>
  <c r="G16" i="4"/>
  <c r="G15" i="4"/>
  <c r="G8" i="4"/>
  <c r="F10" i="22" l="1"/>
  <c r="D17" i="22"/>
  <c r="F6" i="22"/>
  <c r="F9" i="22"/>
  <c r="F8" i="22"/>
  <c r="F12" i="22"/>
  <c r="E17" i="22"/>
  <c r="F7" i="22"/>
  <c r="F11" i="22"/>
  <c r="F5" i="22"/>
  <c r="F14" i="22"/>
  <c r="C17" i="22"/>
  <c r="F16" i="22"/>
  <c r="G3" i="4" l="1"/>
  <c r="G24" i="4" l="1"/>
  <c r="G25" i="4"/>
  <c r="F14" i="16" l="1"/>
  <c r="E14" i="16"/>
  <c r="C14" i="16"/>
  <c r="K12" i="16"/>
  <c r="K11" i="16"/>
  <c r="K10" i="16"/>
  <c r="M34" i="15"/>
  <c r="L34" i="15"/>
  <c r="K34" i="15"/>
  <c r="J34" i="15"/>
  <c r="I34" i="15"/>
  <c r="F14" i="14"/>
  <c r="E14" i="14"/>
  <c r="D14" i="14"/>
  <c r="C14" i="14"/>
  <c r="B14" i="14"/>
  <c r="F11" i="12"/>
  <c r="E11" i="12"/>
  <c r="D11" i="12"/>
  <c r="C11" i="12"/>
  <c r="B11" i="12"/>
  <c r="G5" i="9"/>
  <c r="G12" i="4"/>
  <c r="D30" i="4"/>
  <c r="G28" i="4"/>
  <c r="G27" i="4"/>
  <c r="G26" i="4"/>
  <c r="G22" i="4"/>
  <c r="G21" i="4"/>
  <c r="G20" i="4"/>
  <c r="G19" i="4"/>
  <c r="G17" i="4"/>
  <c r="G14" i="4"/>
  <c r="G13" i="4"/>
  <c r="G11" i="4"/>
  <c r="G10" i="4"/>
  <c r="G9" i="4"/>
  <c r="G7" i="4"/>
  <c r="G4" i="4"/>
  <c r="G5" i="4"/>
  <c r="G6" i="4"/>
  <c r="G30" i="4" l="1"/>
  <c r="G7" i="9"/>
  <c r="S12" i="14" s="1"/>
  <c r="E8" i="7"/>
  <c r="G6" i="9"/>
  <c r="C8" i="7"/>
  <c r="D8" i="7"/>
  <c r="K11" i="12"/>
  <c r="J11" i="12"/>
  <c r="F8" i="7"/>
  <c r="L11" i="12"/>
  <c r="H14" i="16"/>
  <c r="M11" i="12" l="1"/>
  <c r="M14" i="14"/>
  <c r="L14" i="14"/>
  <c r="E3" i="9"/>
  <c r="E9" i="9"/>
  <c r="J14" i="14"/>
  <c r="B3" i="9"/>
  <c r="F6" i="9"/>
  <c r="K14" i="14"/>
  <c r="C9" i="9"/>
  <c r="C3" i="9"/>
  <c r="D3" i="9"/>
  <c r="D9" i="9"/>
  <c r="F7" i="9"/>
  <c r="I7" i="9" s="1"/>
  <c r="I5" i="9" l="1"/>
  <c r="I6" i="9"/>
  <c r="F9" i="9"/>
  <c r="I3" i="9"/>
  <c r="N11" i="12"/>
  <c r="T9" i="12"/>
  <c r="K138" i="23" l="1"/>
</calcChain>
</file>

<file path=xl/sharedStrings.xml><?xml version="1.0" encoding="utf-8"?>
<sst xmlns="http://schemas.openxmlformats.org/spreadsheetml/2006/main" count="1709" uniqueCount="422">
  <si>
    <t>สถาบันโรคทรวงอก</t>
  </si>
  <si>
    <t>(หน่วย : บาท)</t>
  </si>
  <si>
    <t>ประเภทค่าใช้จ่าย</t>
  </si>
  <si>
    <t>เงินในงบประมาณ</t>
  </si>
  <si>
    <t>เงินนอกงบประมาณ</t>
  </si>
  <si>
    <t>งบกลาง</t>
  </si>
  <si>
    <t>รวม</t>
  </si>
  <si>
    <t>1.</t>
  </si>
  <si>
    <t>ค่าใช้จ่ายบุคลากร</t>
  </si>
  <si>
    <t>2.</t>
  </si>
  <si>
    <t>ค่าใช้จ่ายด้านการฝึกอบรม</t>
  </si>
  <si>
    <t>3</t>
  </si>
  <si>
    <t>ค่าใช้จ่ายเดินทาง</t>
  </si>
  <si>
    <t>4</t>
  </si>
  <si>
    <t xml:space="preserve">ค่าตอบแทนใช้สอยและวัสดุ </t>
  </si>
  <si>
    <t>5</t>
  </si>
  <si>
    <t>ค่าสาธารณูปโภค</t>
  </si>
  <si>
    <t>6</t>
  </si>
  <si>
    <t>ค่าจ้างเหมา</t>
  </si>
  <si>
    <t>7</t>
  </si>
  <si>
    <t>ค่าเสื่อมราคา และค่าตัดจำหน่าย</t>
  </si>
  <si>
    <t>8</t>
  </si>
  <si>
    <t>หนี้สูญ หนีสงสัยจะสูญ</t>
  </si>
  <si>
    <t>9</t>
  </si>
  <si>
    <t>ค่าใช้จ่ายดำเนินงานรักษาความมั่นคงของประเทศ</t>
  </si>
  <si>
    <t>10</t>
  </si>
  <si>
    <t>ค่าใช้จ่ายเงินอุดหนุน</t>
  </si>
  <si>
    <t>11</t>
  </si>
  <si>
    <t>ค่าใช้จ่ายสวัสดิการสังคม</t>
  </si>
  <si>
    <t>12</t>
  </si>
  <si>
    <t>ต้นทุนในการผลิตผลผลิตอื่น(ค่าใช้จ่ายอื่น)</t>
  </si>
  <si>
    <t>รวมต้นทุนผลผลิต</t>
  </si>
  <si>
    <t>เงินเดือนข้าราชการ</t>
  </si>
  <si>
    <t>เงินเดือนลูกจ้างประจำ</t>
  </si>
  <si>
    <t>ค่ารักษาพยาบาลจ่ายตรง</t>
  </si>
  <si>
    <t>หัก</t>
  </si>
  <si>
    <t>เงินช่วยพิเศษกรณีผู้รับบำนาญตาย</t>
  </si>
  <si>
    <t>เงินช่วยการศึกษาบุตร</t>
  </si>
  <si>
    <t>ค่ารักษาพยาบาลผู้ป่วยนอก-รพ.รัฐ-เบี้ยหวัด/บำนาญ</t>
  </si>
  <si>
    <t>ค่ารักษาพยาบาลผู้ป่วยใน-รพ.รัฐ-เบี้ยหวัด/บำนาญ</t>
  </si>
  <si>
    <t>ค่ารักษาพยาบาลผู้ป่วยใน-รพ.เอกชน-เบี้ยหวัด/บำนาญ</t>
  </si>
  <si>
    <t>TE-หน่วยงานส่งเงินเบิกเกินส่งคืนให้กรมบัญชีกลาง</t>
  </si>
  <si>
    <t>TE-หน่วยงานโอนเงินนอกงบประมาณให้กรมบัญชีกลาง</t>
  </si>
  <si>
    <t>TE-หน่วยงานโอนเงินรายได้แผ่นดินให้กรมบัญชีกลาง</t>
  </si>
  <si>
    <t>TE-ปรับเงินฝากคลัง</t>
  </si>
  <si>
    <t>ศูนย์ต้นทุน</t>
  </si>
  <si>
    <t xml:space="preserve">   ค่าใช้จ่ายทางตรง</t>
  </si>
  <si>
    <t>ค่าใช้จ่ายทางอ้อม</t>
  </si>
  <si>
    <t>ค่าใช้จ่าย</t>
  </si>
  <si>
    <t>ค่าวัสดุ,ค่าตอบแทน</t>
  </si>
  <si>
    <t>ค่าใช้จ่ายด้าน</t>
  </si>
  <si>
    <t>ค่าเสื่อมราคา</t>
  </si>
  <si>
    <t>ค่ารักษาพยาบาล</t>
  </si>
  <si>
    <t>ค่าใช้จ่ายอื่น</t>
  </si>
  <si>
    <t>รวมค่าใช้จ่าย</t>
  </si>
  <si>
    <t>บุคลากร</t>
  </si>
  <si>
    <t>ฝึกอบรม</t>
  </si>
  <si>
    <t>และตัดจำหน่าย</t>
  </si>
  <si>
    <t>อาคาร</t>
  </si>
  <si>
    <t>รวมทั้งสิ้น</t>
  </si>
  <si>
    <t>ศูนย์ต้นทุนหลัก</t>
  </si>
  <si>
    <t>1. กลุ่มงานศัลยศาสตร์</t>
  </si>
  <si>
    <t>3. กลุ่มงานอายุรศาสตร์ปอด</t>
  </si>
  <si>
    <t>5. กลุ่มงานรังสีวิทยา</t>
  </si>
  <si>
    <t>6. กลุ่มงานพยาธิวิทยากายวิภาค</t>
  </si>
  <si>
    <t>7.กลุ่มงานพยาธิวิทยาคลินิกและเทคนิคการแพทย์</t>
  </si>
  <si>
    <t>8. กลุ่มงานเวชศาสตร์ฟื้นฟู</t>
  </si>
  <si>
    <t>9. กลุ่มงานทันตกรรม</t>
  </si>
  <si>
    <t>10. กลุ่มงานเภสัชกรรม</t>
  </si>
  <si>
    <t>11. กลุ่มงานโภชนศาสตร์</t>
  </si>
  <si>
    <t>ศูนย์ต้นทุนสนับสนุน</t>
  </si>
  <si>
    <t>1. กลุ่มงานบริหารทั่วไป</t>
  </si>
  <si>
    <t>2. กลุ่มงานการเงินและบัญชี</t>
  </si>
  <si>
    <t>3. กลุ่มงานพัสดุและบำรุงรักษา</t>
  </si>
  <si>
    <t>4. กลุ่มงานทรัพยากรบุคคล ยุทธศาสตร์และแผนงาน</t>
  </si>
  <si>
    <t>7. กลุ่มงานวิจัย ถ่ายทอด</t>
  </si>
  <si>
    <t>8. กลุ่มงานสนับสนุนวิชาการ</t>
  </si>
  <si>
    <t>9. กลุ่มงานพัฒนาคุณภาพ</t>
  </si>
  <si>
    <t>10. กลุ่มงานพัฒนานโยบายและยุทธศาสตร์การแพทย์</t>
  </si>
  <si>
    <t xml:space="preserve">ตารางที่  1.1 แสดงความเชื่อมโยงผลผลิตย่อย  กิจกรรมย่อย  </t>
  </si>
  <si>
    <t>ผลผลิตย่อย</t>
  </si>
  <si>
    <t>ปริมาณ</t>
  </si>
  <si>
    <t>หน่วยนับ</t>
  </si>
  <si>
    <t>กิจกรรมย่อย</t>
  </si>
  <si>
    <t>ราย</t>
  </si>
  <si>
    <t>1.ให้บริการตรวจรักษาที่ OPD ศัลยกรรม</t>
  </si>
  <si>
    <t>2. การผ่าตัดหัวใจ</t>
  </si>
  <si>
    <t>3. การผ่าตัดปอด</t>
  </si>
  <si>
    <t>4. การผ่าตัดเล็ก</t>
  </si>
  <si>
    <t>1.การบริการระงับความรู้สึกของผู้ป่วยที่เข้ารับการผ่าตัดหัวใจ</t>
  </si>
  <si>
    <t>2.การบริการระงับความรู้สึกของผู้ป่วยที่เข้ารับการผ่าตัดปอด</t>
  </si>
  <si>
    <t>1.การส่องกล้องตรวจหลอดลมและตรวจเยื่อหุ้มปอด</t>
  </si>
  <si>
    <t>2. การเจาะน้ำและการใส่ท่อระบาย</t>
  </si>
  <si>
    <t>3. การใส่ท่อค้ำยันในหลอด</t>
  </si>
  <si>
    <t>4.การจี้ด้วยความเย็นในหลอด</t>
  </si>
  <si>
    <t>1. การตรวจสวนหัวใจ</t>
  </si>
  <si>
    <t>(หัตถการ)</t>
  </si>
  <si>
    <t>2. การตรวจสวนหัวใจด้วยการวัดความดันของหัวใจ</t>
  </si>
  <si>
    <t xml:space="preserve"> - งานตรวจสวนหัวใจ</t>
  </si>
  <si>
    <t>3. การรักษาด้วยการขยายหลอดเลือดหัวใจ</t>
  </si>
  <si>
    <t>4. การขยายลิ้นหัวใจไมทรัลด้วยบอลลูน</t>
  </si>
  <si>
    <t>5. การรักษาด้วยการขยายหลอดเลือดแดงส่วนปลาย</t>
  </si>
  <si>
    <t>6. การรักษาโดยการใส่อุปกรณ์ปิดรูรั่วที่ผนังกั้นหัวใจ</t>
  </si>
  <si>
    <t>7. การรักษาโดยการปิดรูทางเชื่อมหลอดเลือดแดงดำ</t>
  </si>
  <si>
    <t>8. การจี้ไฟฟ้าหัวใจด้วยคลื่นความถี่วิทยุ (RFA)</t>
  </si>
  <si>
    <t>9. การใส่เครื่องกระตุ้นไฟฟ้าหัวใจชนิดถาวร (Premanent pacemaker)</t>
  </si>
  <si>
    <t>10. การใส่เครื่องกระตุ้นไฟฟ้าหัวใจชนิดชั่วคราว (Temporary pacemaker)</t>
  </si>
  <si>
    <t>11. การใส่เครื่องพยุงการทำงานของหัวใจ (IABP)</t>
  </si>
  <si>
    <t>12. Other (Pericardiocentesis, Femeral angiogram,Fluoroscopy)</t>
  </si>
  <si>
    <t>5.ให้บริการเอกซเรย์ในระดับตติยภูมิ</t>
  </si>
  <si>
    <t>1. การให้บริการเอกซเรย์ทั่วไปกลุ่มงานรังสีวิทยา</t>
  </si>
  <si>
    <t>2. การให้บริการตรวจพิเศษทางรังสีเอกซเรย์คอมพิวเตอร์</t>
  </si>
  <si>
    <t>3. การให้บริการตรวจพิเศษ FNA</t>
  </si>
  <si>
    <t>4. การให้บริการตรวจพิเศษอัลตร้าซาวด์</t>
  </si>
  <si>
    <t>1. การตรวจวิเคราะห์ห้องปฎิบัติการทางงานธนาคารเลือด</t>
  </si>
  <si>
    <t>(ธนาคารเลือด,จุลชีววิทยา,พยาธิ)</t>
  </si>
  <si>
    <t>2. การตรวจวิเคราะห์การแข็งตัวของเลือด</t>
  </si>
  <si>
    <t>3.การตรวจวิเคราะห์ทางน้ำเหลือง</t>
  </si>
  <si>
    <t>4. การตรวจวิเคราะห์ทางห้องปฎิบัติการวัณโรคและมัยโคแบคทีเรีย</t>
  </si>
  <si>
    <t>5 .การตรวจวิเคราะห์ทางห้องปฎิบัติการแบคทีเรียทั่วไปและเชื้อรา</t>
  </si>
  <si>
    <t>6. การตรวจวิเคราะห์ไวรัสอุบัติใหม่ทางห้องปฎิบัติการ</t>
  </si>
  <si>
    <t>7. การเจาะเลือดผู้ป่วย</t>
  </si>
  <si>
    <t>8. การตรวจวิเคราะห์ทางเคมีคลินิก</t>
  </si>
  <si>
    <t>9. การตรวจวิเคราะห์ทางโลหิตวิทยา</t>
  </si>
  <si>
    <t>10. การตรวจวิเคราะห์ทางจุลทรรศน์ศาสตร์คลินิก</t>
  </si>
  <si>
    <t>11. การตรวจวิเคราะห์อณูชีวโมเลกุล</t>
  </si>
  <si>
    <t>12. การส่งตรวจห้องปฎิบัติการภายนอก</t>
  </si>
  <si>
    <t>13. การตรวจวิเคราะห์ทางภูมิคุ้มกันวิทยา</t>
  </si>
  <si>
    <t>1. การดูแลผู้ป่วยก่อนและหลังผ่าตัด</t>
  </si>
  <si>
    <t>2. การลดปวดด้วยแผ่นประคบร้อน+พาราฟินแวกซ์</t>
  </si>
  <si>
    <t>3. การฟื้นฟูสมรรถภาพร่างกายผู้ป่วยโรคหัวใจและปอด</t>
  </si>
  <si>
    <t>4. การรักษาโดยการใช้คลื่นกระตุ้นไฟฟ้า</t>
  </si>
  <si>
    <t>1. ตรวจฟัน</t>
  </si>
  <si>
    <t>2. X-ray ฟัน</t>
  </si>
  <si>
    <t>3. การอุดฟัน</t>
  </si>
  <si>
    <t>4. การรักษารากฟัน</t>
  </si>
  <si>
    <t>5. การถอนฟัน</t>
  </si>
  <si>
    <t>6. การผ่าฟันคุด</t>
  </si>
  <si>
    <t>7. การตัดแต่งกระดูก</t>
  </si>
  <si>
    <t>8. การขูดหินปูน</t>
  </si>
  <si>
    <t>9. การเกลารากฟัน</t>
  </si>
  <si>
    <t>10. การเคลือบฟลูออไรด์</t>
  </si>
  <si>
    <t>11. การเคลือบหลุมร่องฟัน</t>
  </si>
  <si>
    <t>12. การทำฟันเทียม</t>
  </si>
  <si>
    <t>1. งานบริการจ่ายยาผู้ป่วยใน</t>
  </si>
  <si>
    <t>ใบสั่งยา</t>
  </si>
  <si>
    <t>2. งานบริการจ่ายยาผู้ป่วยนอก</t>
  </si>
  <si>
    <t>รายการ</t>
  </si>
  <si>
    <t>4. การจัดซื้อเวชภัณฑ์ที่มิใช่ยา</t>
  </si>
  <si>
    <t>1. ให้คำปรึกษาด้านโภชนการโรคปอด-หัวใจ ทางโทรศัพท์</t>
  </si>
  <si>
    <t xml:space="preserve"> </t>
  </si>
  <si>
    <t>5. ให้คำปรึกษาด้านโภชนการโรคปอด-หัวใจ ระหว่างรักษา และก่อนกลับบ้าน</t>
  </si>
  <si>
    <t>6. จำนวนผู้ป่วยในที่ได้รับการประเมินความเสี่ยงภาวะทุพโภชนาการ</t>
  </si>
  <si>
    <t>ครั้ง</t>
  </si>
  <si>
    <t>10. จัดทำเอกสารเผยแพร่ความรู้ด้านโภชนาการ</t>
  </si>
  <si>
    <t>ชุด</t>
  </si>
  <si>
    <t>11. จำนวนผู้ป่วยที่ได้รับอาหารสามัญ</t>
  </si>
  <si>
    <t>12. จำนวนผู้ป่วยที่ได้รับอาหารพิเศษ</t>
  </si>
  <si>
    <t>13. จำนวนผู้ป่วยที่ได้รับอาหารทางสายให้อาหาร</t>
  </si>
  <si>
    <t>โครงการ</t>
  </si>
  <si>
    <t>1. งานวิจัย</t>
  </si>
  <si>
    <t>2. โครงการวิจัยที่ดำเนินการเสร็จสิ้นและได้รับการเผยแพร่ทางเว็บไซต์สถาบัน</t>
  </si>
  <si>
    <t>13. กลุ่มงานวิชาการพยาบาล</t>
  </si>
  <si>
    <t>14. บริการ วิจัย ถ่ายทอด ทางด้านบริการผู้ป่วยนอก</t>
  </si>
  <si>
    <t>1.จำนวนผู้ป่วยโรคหัวใจ</t>
  </si>
  <si>
    <t>2.จำนวนผู้ป่วยโรคปอด</t>
  </si>
  <si>
    <t>จำนวนเอกสารรายการ</t>
  </si>
  <si>
    <t>จำนวนครั้งของการจัดซื้อ</t>
  </si>
  <si>
    <t>จำนวนบุคลากร</t>
  </si>
  <si>
    <t>จำนวนชั่วโมง</t>
  </si>
  <si>
    <t>จำนวนเอกสาร/รายการ</t>
  </si>
  <si>
    <t>จำนวนผู้ลงทะเบียน</t>
  </si>
  <si>
    <t>จำนวนครั้งของผู้ใช้บริการ</t>
  </si>
  <si>
    <t>รายละเอียดจำนวนปริมาณราย  และผลิตย่อย  กิจกรรมย่อย  ติดต่อแต่ละหน่วยงาน  เพื่อนำข้อมูลมาใสในตาราง</t>
  </si>
  <si>
    <t>ตารางที่  3.1  รายงานต้นทุนตามศูนย์ต้นทุน  โดยแยกประเภทตามแหล่งของเงิน</t>
  </si>
  <si>
    <t>14. กลุ่มงานการพยาบาลผู้ป่วยนอก</t>
  </si>
  <si>
    <t>ตารางที่  3.2   แสดงวิธีการคำนวณการปันส่วนต้นทุนของศูนย์ต้นทุนเข้าสู่กิจกรรมย่อย</t>
  </si>
  <si>
    <t>1.กลุ่มงานศัลยศาสตร์</t>
  </si>
  <si>
    <t>สัดส่วน</t>
  </si>
  <si>
    <t>3.กลุ่มงานอายุรศาสตร์ปอด</t>
  </si>
  <si>
    <t>5.กลุ่มงานรังสีวิทยา</t>
  </si>
  <si>
    <t>ตารางที่  3   รายงานต้นทุนกิจกรรมย่อยแยกตามแหล่งของเงิน</t>
  </si>
  <si>
    <t>ต้นทุนรวม</t>
  </si>
  <si>
    <t>ต้นทุนต่อหน่วย</t>
  </si>
  <si>
    <t>กิจกรรมย่อยของหน่วยงานหลัก</t>
  </si>
  <si>
    <t>กิจกรรมย่อยของหน่วยงานสนับสนุน</t>
  </si>
  <si>
    <t>1.กลุ่มงานบริหารทั่วไป</t>
  </si>
  <si>
    <t>2.กลุ่มงานการเงินและบัญชี</t>
  </si>
  <si>
    <t>3.กลุ่มงานพัสดุและบำรุงรักษา</t>
  </si>
  <si>
    <t>กิจกรรมหลัก</t>
  </si>
  <si>
    <t xml:space="preserve">ปริมาณ </t>
  </si>
  <si>
    <t>1. พัฒนาการรักษาระดับตติยภูมิและสูงกว่า</t>
  </si>
  <si>
    <t>2. ศึกษา วิจัย พัฒนา และถ่ายทอดองค์ความรู้</t>
  </si>
  <si>
    <t xml:space="preserve">   2.1  ศึกษา วิจัย  พัฒนาและถ่ายทอดองค์ความรู้ (วิจัยและถ่ายทอด)</t>
  </si>
  <si>
    <t xml:space="preserve">   2.2  ศึกษา  วิจัย   พัฒนาและถ่ายทอดองค์ความรู้ (อบรม)</t>
  </si>
  <si>
    <t xml:space="preserve">นำข้อมูลจากตารางที่ 1.1    </t>
  </si>
  <si>
    <t>1.ให้บริการตรวจ  วินิจฉัย  และผ่าตัดระดับตติยภูมิทางด้านหัวใจและปอด</t>
  </si>
  <si>
    <t>ตารางที่  6   รายงานต้นทุนผลผลิตหลักแยกตามแหล่งของเงิน</t>
  </si>
  <si>
    <t>ผลผลิตหลัก</t>
  </si>
  <si>
    <t>องค์ความรู้ด้านสุขภาพได้รับการศึกษา</t>
  </si>
  <si>
    <t>วิจัย และถ่ายทอด</t>
  </si>
  <si>
    <t>- พัฒนาการรักษาระดับตติยภูมิและสูงกว่า</t>
  </si>
  <si>
    <t xml:space="preserve">- ศึกษา  วิจัย   พัฒนาและถ่ายทอดองค์ความรู้ (วิจัยและถ่ายทอด)  </t>
  </si>
  <si>
    <t xml:space="preserve">- ศึกษา  วิจัย   พัฒนาและถ่ายทอดองค์ความรู้ (อบรม)  </t>
  </si>
  <si>
    <t>ตารางที่  7  เปรียบเทียบผลการคำนวณต้นทุนกิจกรรมย่อยแยกตามแหล่งเงิน</t>
  </si>
  <si>
    <t>ผลการเปรียบเทียบ</t>
  </si>
  <si>
    <t>เงินใน</t>
  </si>
  <si>
    <t>เงินนอก</t>
  </si>
  <si>
    <t>ค่าเสื่อม</t>
  </si>
  <si>
    <t>งบประมาณ</t>
  </si>
  <si>
    <t>ราคา</t>
  </si>
  <si>
    <t>เพิ่ม/(ลด)</t>
  </si>
  <si>
    <t>%</t>
  </si>
  <si>
    <t>กิจกรรมย่อยหน่วยงานหลัก</t>
  </si>
  <si>
    <t>3. การจัดซื้อ/จัดจ้าง - ยา</t>
  </si>
  <si>
    <t>2. จำนวนผู้ป่วยโรคปอด</t>
  </si>
  <si>
    <t>1.พัฒนาการรักษาระดับตติยภูมิและสูงกว่า</t>
  </si>
  <si>
    <t>2.1   ศึกษา วิจัย พัฒนา และถ่ายทอดองค์ความรู้  (วิจัย)</t>
  </si>
  <si>
    <t>2.2   ศึกษา วิจัย พัฒนา และถ่ายทอดองค์ความรู้  (อบรม)</t>
  </si>
  <si>
    <t>รวมต้นทุนทั้งสิ้น</t>
  </si>
  <si>
    <t>ตารางที่  8</t>
  </si>
  <si>
    <t>การวิเคราะห์สาเหตุการเปลี่ยนแปลงของต้นทุนต่อหน่วยกิจกรรมหลัก</t>
  </si>
  <si>
    <t xml:space="preserve">กิจกรรมหลักที่   2           ด้วยพันธกิจของสถาบันโรคทรวงอกในการที่จะพัฒนางานวิจัยและองค์ความรู้ด้านสุขภาพ </t>
  </si>
  <si>
    <t>โดยการพัฒนางานวิจัย และโครงการสร้างความรู้และจัดการความรู้ด้านสุขภาพ  เพิ่อพัฒนาศักยภาพและองค์ความรู้</t>
  </si>
  <si>
    <t>ให้กับผู้ป่วย   พร้อมทั้งพัฒนาเครือข่ายและพัฒนาบุคลากรทางการพยาบาลเฉพาะทางสาขาการพยาบาลโรคหัวใจและ</t>
  </si>
  <si>
    <t>หลอดเลือดในประชาคมเศรษฐกิจอาเชียน</t>
  </si>
  <si>
    <t>ตารางที่  10  เปรียบเทียบผลการคำนวณต้นทุนผลผลิตหลักแยกตามแหล่งเงิน</t>
  </si>
  <si>
    <t>องค์ความรู้ด้านสุขภาพได้รับการศึกษา วิจัย และถ่ายทอด</t>
  </si>
  <si>
    <t xml:space="preserve">   -  พัฒนาการรักษาระดับตติยภูมิและสูงกว่า</t>
  </si>
  <si>
    <t xml:space="preserve">   -  ศึกษา วิจัย  พัฒนาและถ่ายทอดองค์ความรู้ (วิจัยและถ่ายทอด)</t>
  </si>
  <si>
    <t xml:space="preserve">   -  ศึกษา วิจัย  พัฒนาและถ่ายทอดองค์ความรู้ (อบรม)</t>
  </si>
  <si>
    <t>ตารางที่  11  รายงานเปรียบเทียบต้นทุนทางตรงตามศูนย์ต้นทุนแยกตามประเภทค่าใช้จ่ายและลักษณะของต้นทุน (คงที่/ผันแปร)</t>
  </si>
  <si>
    <t>ต้นทุนคงที่</t>
  </si>
  <si>
    <t>ต้นทุนผันแปร</t>
  </si>
  <si>
    <t>เพิ่ม (ลด)%</t>
  </si>
  <si>
    <t>ค่าอบรม</t>
  </si>
  <si>
    <t>ค่าเดินทาง</t>
  </si>
  <si>
    <t>4.กลุ่มงานทรัพยากรบุคคล ยุทธศาสตร์และแผนงาน</t>
  </si>
  <si>
    <t>9.กลุ่มงานพัฒนาคุณภาพ</t>
  </si>
  <si>
    <t>10.กลุ่มงานพัฒนานโยบายและยุทธศาสตร์การแพทย์</t>
  </si>
  <si>
    <t>ตารางที่  12  รายงานเปรียบเทียบต้นทุนทางอ้อมตามลักษณะของต้นทุน (คงที่/ผันแปร)</t>
  </si>
  <si>
    <t>ต้นทุนทางอ้อม</t>
  </si>
  <si>
    <t>ต้นทุนคงที่ เพิ่ม (ลด) %</t>
  </si>
  <si>
    <t>ต้นทุนผันแปร เพิ่ม (ลด) %</t>
  </si>
  <si>
    <t>ต้นทุนรวม เพิ่ม (ลด) %</t>
  </si>
  <si>
    <t>ค่าเสื่อมราคา-อาคาร</t>
  </si>
  <si>
    <t>ตารางที่ 7 เปรียบเทียบผลการคำนวณต้นทุนกิจกรรมย่อยแยกตามแหล่งเงิน</t>
  </si>
  <si>
    <t>การวิเคราะห์สาเหตุของการเปลี่ยนแปลงของต้นทุนต่อหน่วยกิจกรรมย่อย (อธิบายเฉพาะต้นทุนต่อหน่วยกิจกรรมย่อยที่เปลี่ยนแปลงอย่างมีสาระสำคัญ)</t>
  </si>
  <si>
    <t>การวิเคราะห์สาเหตุของการเปลี่ยนแปลงของต้นทุนต่อหน่วยกิจกรรมหลัก (อธิบายเฉพาะต้นทุนต่อหน่วยกิจกรรมย่อยที่เปลี่ยนแปลงอย่างมีสาระสำคัญ)</t>
  </si>
  <si>
    <t>ตารางที่ 10 การวิเคราะห์สาเหตุของการเปลี่ยนแปลงของต้นทุนต่อหน่วยผลผลิตหลัก (อธิบายเฉพาะต้นทุนต่อหน่วยกิจกรรมหลักที่เปลี่ยนแปลงอย่างมีสาระสำคัญ)</t>
  </si>
  <si>
    <t>การวิเคราะห์หาสาเหตุของการเปลี่ยนแปลงของต้นทุนทางอ้อมตามลักษณะของต้นทุน (คงที่/ผันแปร) อธิบายเฉพาะค่าใช้จ่ายทางอ้อมที่เปลี่ยนแปลงอย่างมีสาระสำคัญ</t>
  </si>
  <si>
    <t xml:space="preserve">บวก </t>
  </si>
  <si>
    <t>3.การบริการระงับความรู้สึกของผู้ป่วยที่เข้ารับการส่องกล้องหลอดลมชนิดแข็ง</t>
  </si>
  <si>
    <t>4.การบริการระงับความรู้สึกของผู้ป่วยที่เข้ารับการทำหัตถการรักษาโรคหอบหืดด้วยความร้อน</t>
  </si>
  <si>
    <t>5.การบริการระงับความรู้สึกของผู้ป่วยที่เข้ารับการจี้ไฟฟ้าหัวใจในห้องสวนหัวใจ</t>
  </si>
  <si>
    <t>6.อื่นๆ เช่น การบริการระงับความรู้สึกของผู้ป่วยที่เข้ารับการเจาะคอ, รับการปรึกษาเปิดหลอดเลือดดำส่วนกลาง และส่วนปลาย, รับการปรึกษาเปิดหลอดเลือดแดง, รับการปรึกษาผู้ป่วยใส่ท่อช่วยหายใจยาก</t>
  </si>
  <si>
    <t>7.การบริการระงับความรู้สึกของผู้ป่วยที่เข้ารับการผ่าตัดฉุกเฉิน</t>
  </si>
  <si>
    <t>8.การฉีดยาชาเฉพาะที่เพื่อระงับความปวดหลังผ่าตัด</t>
  </si>
  <si>
    <t>9.การดูแลผู้ป่วยในห้องพักฟื้น (PACU)</t>
  </si>
  <si>
    <t>10.วิสัญญีแพทย์ดูงาน/วิสัญญีพยาบาลดูงาน</t>
  </si>
  <si>
    <t>5.การตรวจเยื้อหุ้มปอดด้านกว้าง</t>
  </si>
  <si>
    <t>6.การใส่ส่องกล้องชนิด Rigid Bronchoscope</t>
  </si>
  <si>
    <t>7.การตรวจสมรรถภาพปอด PFT</t>
  </si>
  <si>
    <t>8.การตรวจสมรรถภาพปอด TLC, และตาม DLCO</t>
  </si>
  <si>
    <t>9. การตรวจ Methacholine Challeng Test.</t>
  </si>
  <si>
    <t>ส่วน</t>
  </si>
  <si>
    <t>5. ให้บริการตรวจพิเศษทางรังสี (ระบบทางเดินอาหารและระบบขับถ่าย)</t>
  </si>
  <si>
    <t>ต้นทุนผลผลิตประจำปีงบประมาณ พ.ศ. 2566 (ตค.65-กย.66)</t>
  </si>
  <si>
    <t>3.การอุดฟัน</t>
  </si>
  <si>
    <t>5.การถอนฟัน</t>
  </si>
  <si>
    <t>8.การขูดหินปูน</t>
  </si>
  <si>
    <t>1.การตรวจสภาพปอด (PFT)</t>
  </si>
  <si>
    <t>ต้นทุนผลผลิตประจำปีงบประมาณ พ.ศ. 2566  (ตค.65-กย.66)</t>
  </si>
  <si>
    <t>ต้นทุนทางตรง  ปีงบประมาณ   พ.ศ.2566</t>
  </si>
  <si>
    <t>ปีงบประมาณ พ.ศ.2566</t>
  </si>
  <si>
    <t>ตารางที่ 8 เปรียบเทียบผลการคำนวณต้นุทนกิจกรรมหลักแยกตามแหล่งเงิน</t>
  </si>
  <si>
    <t>ตารางที่ 9 เปรียบเทียบผลการคำนวณต้นทุนกิจกรรมหลักแยกตามแหล่งเงิน</t>
  </si>
  <si>
    <t>ตารางที่  4    รายงานต้นทุนผลผลิตย่อยแยกตามแหล่งของเงิน</t>
  </si>
  <si>
    <t>ตารางที่  5  รายงานต้นทุนกิจกรรมหลักแยกตามแหล่งของเงิน</t>
  </si>
  <si>
    <t>ตารางที่  9  เปรียบเทียบผลการคำนวณต้นทุนกิจกรรมหลักแยกตามแหล่งเงิน</t>
  </si>
  <si>
    <t>ตารางที่ 8 เปรียบเทียบผลการคำนวณต้นทุนผลผลิตย่อยแยกตามแหล่งเงิน</t>
  </si>
  <si>
    <t>ตารางที่ 1 รายงานต้นทุนรวมของหน่วยงาน งวด 12 เดือน ปีงบประมาณ 2567 โดยแยกประเภทตามแหล่งเงิน</t>
  </si>
  <si>
    <t>หมายเหตุ (อธิบายความแตกต่างระหว่างค่าใช้จ่ายในระบบ New GFMIS Thai และต้นทุนที่นำมาคำนวณต้นทุนผลผลิต)</t>
  </si>
  <si>
    <t>ค่าใช้จ่ายในระบบ New GFMIS Thai</t>
  </si>
  <si>
    <t>(โภชนวิชาการ,โภชนบริการ,โภชนบำบัด)</t>
  </si>
  <si>
    <t>6.กลุ่มงานดิจิทัลทางการแพทย์</t>
  </si>
  <si>
    <t>5.กลุ่มงานประกันสุขภาพ</t>
  </si>
  <si>
    <t>2. กลุ่มงานอายุรศาสตร์หัวใจ</t>
  </si>
  <si>
    <t>4. กลุ่มงานวิสัญญีวิทยา</t>
  </si>
  <si>
    <t>12. กลุ่มงานสังคมสงเคราะห์ทางการแพทย์</t>
  </si>
  <si>
    <t>7. กลุ่มงานพยาธิวิทยาคลินิกและเทคนิคการแพทย์</t>
  </si>
  <si>
    <t>11. กลุ่มงานโภชศาสตร์</t>
  </si>
  <si>
    <t>12.กลุ่มงานสังคมสงเคราะห์ทางการแพทย์</t>
  </si>
  <si>
    <t>14.กลุ่มงานการพยาบาลผู้ป่วยนอก</t>
  </si>
  <si>
    <t>15.กลุ่มงานการพยาบาลผู้ป่วยใน</t>
  </si>
  <si>
    <t>15. กลุ่มงานการพยาบาลผู้ป่วยใน</t>
  </si>
  <si>
    <t>5. กลุ่มงานประกันสุขภาพ</t>
  </si>
  <si>
    <t>6. กลุ่มงานดิจิทัลทางการแพทย์</t>
  </si>
  <si>
    <t>6.กลุ่มงานพยาธิวิทยากายวิภาค</t>
  </si>
  <si>
    <t>2.กลุ่มงานอายุรศาสตร์หัวใจ</t>
  </si>
  <si>
    <t>4.กลุ่มงานวิสัญญีวิทยา</t>
  </si>
  <si>
    <t>8.กลุ่มงานเวชศาสตร์ฟื้นฟู</t>
  </si>
  <si>
    <t>9.กลุ่มงานทันตกรรม</t>
  </si>
  <si>
    <t>10.กลุ่มงานเภสัชกรรม</t>
  </si>
  <si>
    <t>11.กลุ่มงานโภชนศาสตร์</t>
  </si>
  <si>
    <t>13.กลุ่มงานวิชาการพยาบาล</t>
  </si>
  <si>
    <t>5.Pleuroscopy</t>
  </si>
  <si>
    <t>6. ให้บริการตรวจ วินิจฉัย ทางด้านพยาธิวิทยา</t>
  </si>
  <si>
    <t>4. Frozen Section</t>
  </si>
  <si>
    <t>3. FNA</t>
  </si>
  <si>
    <t>2. Cytology</t>
  </si>
  <si>
    <t>1. Surgical Pathology</t>
  </si>
  <si>
    <t>5. Immunohistochemistry stain</t>
  </si>
  <si>
    <t>6. Special stain</t>
  </si>
  <si>
    <t>7.Molecular</t>
  </si>
  <si>
    <t>8.การยืมสไลด์เพื่อส่งต่อผู้ป่วยไปยังสถาบันอื่น</t>
  </si>
  <si>
    <t>11. การส่งตรวจห้องปฎิบัติการภายนอก</t>
  </si>
  <si>
    <t>12. การตรวจวิเคราะห์ทางภูมิคุ้มกันวิทยา</t>
  </si>
  <si>
    <t>6. การตรวจวิเคราะห์ไวรัสและเชื้ออุบัติใหม่ทางห้องปฎิบัติการ</t>
  </si>
  <si>
    <t>1. งานบริการจ่ายยาผู้ป่วยใน-นอก</t>
  </si>
  <si>
    <t>2. การจัดซื้อเวชภัณฑ์ยา</t>
  </si>
  <si>
    <t>3. การจัดซื้อเวชภัณฑ์ที่มิใช่ยา</t>
  </si>
  <si>
    <t>2. ผู้ป่วยนอกโรคปอดได้รับคำปรึกษาด้านโภชนการ ตามคำสั่งแพทย์</t>
  </si>
  <si>
    <t>3. ผู้ป่วยนอกโรคหัวใจได้รับคำปรึกษาด้านโภชนการ ตามคำสั่งแพทย์</t>
  </si>
  <si>
    <t>4. ให้คำปรึกษาด้านโภชนการผู้สูงอายุ-ไต ตามคำสั่งแพทย์</t>
  </si>
  <si>
    <t>7. จำนวนผู้เข้าร่วมที่เข้าศึกษาดูงานและฝึกปฏิบัติที่กลุ่มงานโภชนศาสตร์</t>
  </si>
  <si>
    <t>8. จำนวนครั้งของการได้รับเชิญเป็นวิทยากร+ออกหน่วย+ผ่านสื่อวิทยุ</t>
  </si>
  <si>
    <t>1. การประเมินและตรวจวินิจฉัย</t>
  </si>
  <si>
    <t>2. การบำบัดรักษา</t>
  </si>
  <si>
    <t>3. การฟื้นฟูทางการแพทย์และสังคม</t>
  </si>
  <si>
    <t>4. การจัดการทรัพยากรทางสังคม</t>
  </si>
  <si>
    <t>5. จัดบริการทางสังคมอื่นๆ</t>
  </si>
  <si>
    <t>13. ศึกษา วิจัย และพัฒนาองค์ความรู้ ด้านวิชาการพยาบาล</t>
  </si>
  <si>
    <t>1. หลักสูตรฝึกอบรม"การพยาบาลเฉพาะทางสาขาการพยาบาลผู้ป่วยโรคหัวใจและหลอดเลือด"</t>
  </si>
  <si>
    <t>2. หลักสูตรฝึกอบรม"การพยาบาลเฉพาะทางสาขาพยาบาลผู้ใหญ่โรคระบบหายใจ"</t>
  </si>
  <si>
    <t>3. โครงการอบรม"เจ้าหน้าที่ตรวจการนอนหลับ(sleep technician)สถาบันโรคทรวงอก</t>
  </si>
  <si>
    <t>4. โครงการอบรม"การอ่านภาพรังสีทรวงอกสำหรับพยาบาล"</t>
  </si>
  <si>
    <t>5. โครงการอบรม"การแปลผลคลื่นไฟฟ้าหัวใจสำหรับพยาบาล"</t>
  </si>
  <si>
    <t>4.การให้บริการ วิจัย ถ่ายทอด ทางด้านวิสัญญีวิทยา</t>
  </si>
  <si>
    <t>7. การตรวจวิเคราะห์ห้องปฏิบัติการทางพยาธิวิทยา</t>
  </si>
  <si>
    <t>8.การฟื้นฟูสมรรถนะร่างกาย</t>
  </si>
  <si>
    <t>9. บริการ  วิจัย  ถ่ายทอด ทางด้านทันตกรรม</t>
  </si>
  <si>
    <t>10. การให้บริการทางเภสัชกรรมแก่ผู้ป่วย</t>
  </si>
  <si>
    <t>11.บริการ สนับสนุนวิจัย ถ่ายทอด  ทางด้านโภชนวิทยา</t>
  </si>
  <si>
    <t>12.บริการด้านสังคมสงเคราะห์ทางการแพทย์</t>
  </si>
  <si>
    <t>15. บริการ วิจัย ถ่ายทอด ทางด้านบริการผู้ป่วยใน</t>
  </si>
  <si>
    <t>1. ผู้ป่วยอายุรกรรมหัวใจ</t>
  </si>
  <si>
    <t>2. ผู้ป่วยอายุรกรรมปอด</t>
  </si>
  <si>
    <t>3. ผู้ป่วยศัลยกรรม</t>
  </si>
  <si>
    <t>จำนวนเอกสาร</t>
  </si>
  <si>
    <t>จำนวนรายการ</t>
  </si>
  <si>
    <t>งาน</t>
  </si>
  <si>
    <t>ตารางที่ 2   รายงานต้นทุนตามศูนย์ต้นทุนแยกตามประเภทค่าใช้จ่าย ตั้งแต่ ตค.66 - ก.ย67</t>
  </si>
  <si>
    <t>กิจกรรมย่อยของศูนย์ต้นทุนหลัก</t>
  </si>
  <si>
    <t>กิจกรรมย่อยของศูนย์ต้นทุนสนับสนุน</t>
  </si>
  <si>
    <t>1. ให้บริการตรวจรักษาที่ OPD ศัลยกรรม</t>
  </si>
  <si>
    <t>2. ดำเนินการด้านการเงินและบัญชี</t>
  </si>
  <si>
    <t>3. ดำเนินการด้านพัสดุและบำรุงรักษา</t>
  </si>
  <si>
    <t>9. ดำเนินงานด้านพัฒนาคุณภาพ</t>
  </si>
  <si>
    <t>12. กลุ่มงานสังคมสงเคราะห์การแพทย์</t>
  </si>
  <si>
    <t>2.ให้บริการตรวจ  วินิจฉัย  บำบัดรักษาในระดับตติยภูมิทางด้านอายุรศาสตร์หัวใจ</t>
  </si>
  <si>
    <t>3.ให้บริการตรวจ  วินิจฉัย  บำบัดรักษาในระดับตติยภูมิทางด้านอายุรศาสตร์ปอด</t>
  </si>
  <si>
    <t>5. Pleuroscopy</t>
  </si>
  <si>
    <t>4. การจี้ด้วยความเย็นในหลอด</t>
  </si>
  <si>
    <t>6. การใส่ส่องกล้องชนิด Rigid Bronchoscope</t>
  </si>
  <si>
    <t>7. การตรวจสมรรถภาพปอด PFT</t>
  </si>
  <si>
    <t>8. การตรวจสมรรถภาพปอด TLC, และตาม DLCO</t>
  </si>
  <si>
    <t>เพิ่มมาใหม่ในปี67</t>
  </si>
  <si>
    <t>1. การตรวจวิเคราะห์ห้องปฏิบัติการทางงานธนาคารเลือด</t>
  </si>
  <si>
    <t>3. การตรวจวิเคราะห์ทางน้ำเหลือง</t>
  </si>
  <si>
    <t>รวมกันทั้งในและนอกในปี 67</t>
  </si>
  <si>
    <t>9. จำนวนผู้เข้าร่วมกิจกรรมและฟังการบรรยายความรู้ด้านโภชนาการ</t>
  </si>
  <si>
    <t>14. จำนวนผู้ป่วยที่ได้รับคำปรึกษา/เอกสารเผยแพร่ เกี่ยวกับอาหารทางสายให้อาหาร</t>
  </si>
  <si>
    <t>1. ดำเนินงานด้านการบริหารงานทั่วไป</t>
  </si>
  <si>
    <t>4. ดำเนินการด้านทรัพยากรบุคคล ยุทธศาสตร์และแผนงาน</t>
  </si>
  <si>
    <t>5. ดำเนินการด้านประกันสุขภาพ</t>
  </si>
  <si>
    <t>6. ดำเนินการด้านดิจิทัลทางการแพทย์</t>
  </si>
  <si>
    <t>7. ดำเนินงานด้านวิจัย ถ่ายทอด</t>
  </si>
  <si>
    <t>8. ดำเนินงานด้านสนับสนุนวิชาการ</t>
  </si>
  <si>
    <t>10. ดำเนินงานด้านพัฒนานโยบายและยุทธศาสตร์การแพทย์</t>
  </si>
  <si>
    <t>2. ผู้ป่วยนอกโรคปอดได้รับบริการด้านโภชนการ</t>
  </si>
  <si>
    <t>3. ผู้ป่วยนอกโรคหัวใจได้รับบริการด้านโภชนการ</t>
  </si>
  <si>
    <t>4. ให้คำปรึกษาด้านโภชนการผู้สูงอายุ-ไต</t>
  </si>
  <si>
    <t>14. จำนวนผู้ป่วยที่ได้รับคำปรึกษา เกี่ยวกับอาหารทางสายให้อาหาร</t>
  </si>
  <si>
    <t>9. จำนวนผู้เข้าร่วมิจกรรมและฟังการบรรยายความรู้ด้านโภชนาการ</t>
  </si>
  <si>
    <t>4.การอ่านภาพรังสีทรวงอกที่จำเป็นสำหรับพยาบาล</t>
  </si>
  <si>
    <t>5. การแปรผลคลื่นไฟฟ้าหัวใจ</t>
  </si>
  <si>
    <t>4.1 ดำเนินการด้านทรัพยากรบุคคล ยุทธศาสตร์และแผนงาน</t>
  </si>
  <si>
    <t>4.2 ดำเนินการด้านทรัพยากรบุคคล ยุทธศาสตร์และแผนงาน</t>
  </si>
  <si>
    <t>7. ด้านบริการและบริหารระบบข้อมูล</t>
  </si>
  <si>
    <t>8. ดำเนินงานด้านวิจัย ถ่ายทอด</t>
  </si>
  <si>
    <t>9. ดำเนินงานด้านสนับสนุนวิชาการ</t>
  </si>
  <si>
    <t>10. ดำเนินงานด้านพัฒนาคุณภาพ</t>
  </si>
  <si>
    <t>11. ดำเนินงานด้านพัฒนานโยบายและยุทธศาสตร์การแพทย์</t>
  </si>
  <si>
    <t>ต้นทุนผลผลิตประจำปีงบประมาณ พ.ศ. 2567 (ตค.66-กย.67)</t>
  </si>
  <si>
    <t>ตารางเปรียบเทียบผลการคำนวณต้นทุนผลผลิตระหว่างปีงบประมาณ พ.ศ. 2566   และปีงบประมาณ พ.ศ.2567</t>
  </si>
  <si>
    <t>ตารางเปรียบเทียบผลการคำนวณต้นทุนผลผลิตระหว่างปีงบประมาณ พ.ศ. 2566  และปีงบประมาณ พ.ศ.2567</t>
  </si>
  <si>
    <t>ต้นทุนผลผลิตประจำปีงบประมาณ พ.ศ. 2567  (ตค.66-กย.67)</t>
  </si>
  <si>
    <t>ต้นทุนทางตรง  ปีงบประมาณ   พ.ศ.2567</t>
  </si>
  <si>
    <t>รายงานเปรียบเทียบผลการคำนวณต้นทุนผลผลิตระหว่างปีงบประมาณ พ.ศ. 2566  และปีงบประมาณ พ.ศ.2567</t>
  </si>
  <si>
    <t>4. กลุ่มงานวิสัญญี</t>
  </si>
  <si>
    <t>7.กลุ่มงานวิจัย ถ่ายทอด</t>
  </si>
  <si>
    <t>8.กลุ่มสนับสนุนวิชาการ</t>
  </si>
  <si>
    <t>รายงานเปรียบเทียบผลการคำนวณต้นทุนผลผลิตระหว่างปีงบประมาณ พ.ศ. 2566   และปีงบประมาณ พ.ศ.2567</t>
  </si>
  <si>
    <t>ปีงบประมาณ พ.ศ.2567</t>
  </si>
  <si>
    <t>เนื่องจากปี 2566 มีจำนวนผู้ป่วยมารับบริการ 863 ราย และในปี 2567 มีผู้ป่วยได้เข้ามารับการบริการจากสถาบันโรคทรวงอกเพิ่มขึ้นเป็น 933 ราย</t>
  </si>
  <si>
    <t>ผลงานวิจัยและถ่ายทอดองค์ความรู้</t>
  </si>
  <si>
    <t>การบริการพยาบาลผู้ป่วยระดับตติยภูมิ ก่อนและหลังการตรวจรักษา</t>
  </si>
  <si>
    <t>16.พัฒนานโยบายและยุทธศาสตร์การแพทย์</t>
  </si>
  <si>
    <t>เนื่องจากปีงบประมาณ 2566 จำนวนผู้เข้าอบรม รวมกันที่ 200 ราย เพิ่มขึ้นในปีงบประมาณ 2567 เป็น 277 ราย จึงทำให้ต้นทุนในภาพรวมลดลง</t>
  </si>
  <si>
    <t>เกิดจากในปีงบประมาณ 2566 มีค่าใช้จ่ายอื่นเป็นจำนวน 275,889,790.63 เพิ่มขึ้นในปี 2567 เป็นจำนวน 323,890,550.49 ทำให้ต้นทุนเพิ่มขึ้นอย่างชัดเจน</t>
  </si>
  <si>
    <t>ไม่มีในปีงบประมาณ 2566</t>
  </si>
  <si>
    <t>ไม่มีในปีงบประมาณ 2567</t>
  </si>
  <si>
    <t>1.กิจกรรมย่อย การให้บริการผ่าตัดหัวใจ ต้นทุนรวมลดลง ร้อยละ 2.23</t>
  </si>
  <si>
    <r>
      <rPr>
        <b/>
        <sz val="16"/>
        <rFont val="TH SarabunPSK"/>
        <family val="2"/>
      </rPr>
      <t>1.กิจกรรมหลักการให้บริการทางเภสัชกรรมแก่ผู้ป่วย</t>
    </r>
    <r>
      <rPr>
        <sz val="16"/>
        <rFont val="TH SarabunPSK"/>
        <family val="2"/>
      </rPr>
      <t xml:space="preserve"> ต้นทุนต่อรวมเพิ่มขึ้น ร้อยละ 48.02</t>
    </r>
  </si>
  <si>
    <t>เนื่องจากปีงบประมาณ 2566 จำนวนผู้มารับบริการทางด้านโภชนการทั้งผู้ป่วยนอกและผู้ป่วยใน รวมกันที่ 312,200 ราย ลดลงในปีงบประมาณ 2567 เป็น 202,500 ราย จึงทำให้ต้นทุนในภาพรวมเพิ่มขึ้น</t>
  </si>
  <si>
    <t>ต้นทุนผลผลิตกิจกรรมย่อยศึกษา วิจัย  พัฒนาและถ่ายทอดองค์ความรู้ (อบรม) ต้นทุนรวมลดลง ร้อยละ 14.08</t>
  </si>
  <si>
    <r>
      <rPr>
        <b/>
        <sz val="16"/>
        <rFont val="TH SarabunPSK"/>
        <family val="2"/>
      </rPr>
      <t>1.กิจกรรมศึกษา วิจัย  พัฒนาและถ่ายทอดองค์ความรู้ (อบรม)</t>
    </r>
    <r>
      <rPr>
        <sz val="16"/>
        <rFont val="TH SarabunPSK"/>
        <family val="2"/>
      </rPr>
      <t xml:space="preserve"> ต้นทุนรวมลดลง ร้อยละ 14.08</t>
    </r>
  </si>
  <si>
    <t>1. ต้นทุนทางอ้อม ค่าใช้จ่ายอื่น ต้นทุนเพิ่มขึ้น ร้อยละ 17.40</t>
  </si>
  <si>
    <t>ปีงบประมาณ 2566 มีบุคคลกรเข้าร่วมประชุม 5,644 ราย แต่ในปีงบประมาณ 2567  มีบุคคลกรเข้าร่วมประชุมเป็นจำนวน 13,987 ราย ทำให้ต้นทุนลดลงอย่างชัดเจน</t>
  </si>
  <si>
    <t>1.กิจกรรมย่อยดำเนินการด้านทรัพยากรบุคคล ยุทธศาสตร์และแผนงาน ต้นทุนรวมลดลง ร้อยละ 64.14</t>
  </si>
  <si>
    <t>และค่าจ้างเหมา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</si>
</sst>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_-* #,##0.00_-;\-* #,##0.00_-;_-* \-??_-;_-@_-"/>
    <numFmt numFmtId="188" formatCode="_(* #,##0.00_);_(* \(#,##0.00\);_(* &quot;-&quot;??_);_(@_)"/>
    <numFmt numFmtId="189" formatCode="_-* #,##0_-;\-* #,##0_-;_-* \-??_-;_-@_-"/>
    <numFmt numFmtId="190" formatCode="#,##0.00;[Red]\(#,##0.00\)"/>
    <numFmt numFmtId="191" formatCode="#,##0.00;\(#,##0.00\)"/>
    <numFmt numFmtId="192" formatCode="_(* #,##0_);_(* \(#,##0\);_(* &quot;-&quot;??_);_(@_)"/>
    <numFmt numFmtId="193" formatCode="_-* #,##0_-;\-* #,##0_-;_-* &quot;-&quot;??_-;_-@_-"/>
  </numFmts>
  <fonts count="3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indexed="8"/>
      <name val="TH SarabunPSK"/>
      <family val="2"/>
    </font>
    <font>
      <sz val="16"/>
      <color indexed="8"/>
      <name val="TH SarabunPSK"/>
      <family val="2"/>
    </font>
    <font>
      <b/>
      <sz val="18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  <font>
      <b/>
      <u/>
      <sz val="16"/>
      <color indexed="8"/>
      <name val="TH SarabunPSK"/>
      <family val="2"/>
    </font>
    <font>
      <b/>
      <u val="doubleAccounting"/>
      <sz val="16"/>
      <color indexed="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TH SarabunPSK"/>
      <family val="2"/>
      <charset val="222"/>
    </font>
    <font>
      <sz val="18"/>
      <name val="TH SarabunPSK"/>
      <family val="2"/>
    </font>
    <font>
      <b/>
      <sz val="18"/>
      <name val="TH SarabunPSK"/>
      <family val="2"/>
    </font>
    <font>
      <b/>
      <u val="double"/>
      <sz val="20"/>
      <name val="TH SarabunPSK"/>
      <family val="2"/>
    </font>
    <font>
      <sz val="18"/>
      <color theme="0"/>
      <name val="TH SarabunPSK"/>
      <family val="2"/>
    </font>
    <font>
      <sz val="10"/>
      <name val="TH SarabunPSK"/>
      <family val="2"/>
    </font>
    <font>
      <sz val="16"/>
      <color theme="0"/>
      <name val="TH SarabunPSK"/>
      <family val="2"/>
    </font>
    <font>
      <sz val="11"/>
      <name val="Tahoma"/>
      <family val="2"/>
      <charset val="222"/>
      <scheme val="minor"/>
    </font>
    <font>
      <sz val="11"/>
      <color indexed="8"/>
      <name val="Calibri"/>
      <family val="2"/>
      <charset val="22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1"/>
      <color indexed="8"/>
      <name val="Calibri"/>
      <family val="2"/>
    </font>
    <font>
      <sz val="10"/>
      <color indexed="8"/>
      <name val="Tahoma"/>
      <family val="2"/>
    </font>
    <font>
      <b/>
      <sz val="16"/>
      <color rgb="FFFF0000"/>
      <name val="TH SarabunPSK"/>
      <family val="2"/>
    </font>
    <font>
      <b/>
      <u val="singleAccounting"/>
      <sz val="16"/>
      <name val="TH SarabunPSK"/>
      <family val="2"/>
    </font>
    <font>
      <b/>
      <u val="singleAccounting"/>
      <sz val="16"/>
      <color indexed="8"/>
      <name val="TH SarabunPSK"/>
      <family val="2"/>
    </font>
    <font>
      <sz val="18"/>
      <name val="TH SarabunPSK"/>
      <family val="2"/>
      <charset val="222"/>
    </font>
    <font>
      <sz val="14"/>
      <color theme="1"/>
      <name val="TH SarabunPSK"/>
      <family val="2"/>
    </font>
    <font>
      <sz val="18"/>
      <color theme="1"/>
      <name val="TH SarabunPSK"/>
      <family val="2"/>
    </font>
    <font>
      <sz val="10"/>
      <color indexed="8"/>
      <name val="Tahoma"/>
      <family val="2"/>
    </font>
    <font>
      <sz val="16"/>
      <color rgb="FFFF0000"/>
      <name val="TH SarabunPSK"/>
      <family val="2"/>
    </font>
    <font>
      <sz val="16"/>
      <name val="TH SarabunPSK"/>
      <family val="2"/>
      <charset val="222"/>
    </font>
    <font>
      <sz val="16"/>
      <name val="Arial"/>
      <family val="2"/>
      <charset val="222"/>
    </font>
    <font>
      <sz val="16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</fills>
  <borders count="2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double">
        <color indexed="64"/>
      </bottom>
      <diagonal/>
    </border>
    <border>
      <left style="medium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medium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4" fillId="0" borderId="0"/>
    <xf numFmtId="188" fontId="23" fillId="0" borderId="0" applyFont="0" applyFill="0" applyBorder="0" applyAlignment="0" applyProtection="0"/>
    <xf numFmtId="0" fontId="31" fillId="0" borderId="0"/>
  </cellStyleXfs>
  <cellXfs count="748">
    <xf numFmtId="0" fontId="0" fillId="0" borderId="0" xfId="0"/>
    <xf numFmtId="0" fontId="6" fillId="0" borderId="0" xfId="0" applyFont="1"/>
    <xf numFmtId="0" fontId="9" fillId="0" borderId="25" xfId="0" applyFont="1" applyBorder="1"/>
    <xf numFmtId="0" fontId="6" fillId="0" borderId="25" xfId="0" applyFont="1" applyBorder="1"/>
    <xf numFmtId="0" fontId="6" fillId="0" borderId="26" xfId="0" applyFont="1" applyBorder="1"/>
    <xf numFmtId="0" fontId="6" fillId="0" borderId="0" xfId="0" applyFont="1" applyAlignment="1">
      <alignment horizontal="center"/>
    </xf>
    <xf numFmtId="0" fontId="6" fillId="0" borderId="29" xfId="0" applyFont="1" applyBorder="1"/>
    <xf numFmtId="43" fontId="6" fillId="0" borderId="30" xfId="1" applyFont="1" applyFill="1" applyBorder="1" applyAlignment="1" applyProtection="1"/>
    <xf numFmtId="43" fontId="6" fillId="0" borderId="29" xfId="1" applyFont="1" applyFill="1" applyBorder="1" applyAlignment="1" applyProtection="1"/>
    <xf numFmtId="43" fontId="6" fillId="0" borderId="32" xfId="1" applyFont="1" applyFill="1" applyBorder="1" applyAlignment="1" applyProtection="1"/>
    <xf numFmtId="43" fontId="6" fillId="0" borderId="33" xfId="1" applyFont="1" applyFill="1" applyBorder="1" applyAlignment="1" applyProtection="1"/>
    <xf numFmtId="43" fontId="6" fillId="0" borderId="0" xfId="0" applyNumberFormat="1" applyFont="1"/>
    <xf numFmtId="43" fontId="6" fillId="0" borderId="0" xfId="1" applyFont="1" applyFill="1" applyBorder="1" applyAlignment="1" applyProtection="1"/>
    <xf numFmtId="0" fontId="10" fillId="0" borderId="0" xfId="0" applyFont="1"/>
    <xf numFmtId="0" fontId="11" fillId="0" borderId="0" xfId="0" applyFont="1"/>
    <xf numFmtId="0" fontId="11" fillId="0" borderId="25" xfId="0" applyFont="1" applyBorder="1"/>
    <xf numFmtId="0" fontId="11" fillId="0" borderId="39" xfId="0" applyFont="1" applyBorder="1"/>
    <xf numFmtId="0" fontId="11" fillId="0" borderId="45" xfId="0" applyFont="1" applyBorder="1"/>
    <xf numFmtId="0" fontId="11" fillId="0" borderId="46" xfId="0" applyFont="1" applyBorder="1"/>
    <xf numFmtId="0" fontId="11" fillId="0" borderId="27" xfId="0" applyFont="1" applyBorder="1"/>
    <xf numFmtId="189" fontId="11" fillId="0" borderId="25" xfId="1" applyNumberFormat="1" applyFont="1" applyFill="1" applyBorder="1" applyAlignment="1" applyProtection="1"/>
    <xf numFmtId="0" fontId="11" fillId="0" borderId="26" xfId="0" applyFont="1" applyBorder="1"/>
    <xf numFmtId="0" fontId="11" fillId="0" borderId="48" xfId="0" applyFont="1" applyBorder="1"/>
    <xf numFmtId="0" fontId="13" fillId="0" borderId="0" xfId="0" applyFont="1"/>
    <xf numFmtId="0" fontId="9" fillId="0" borderId="0" xfId="0" applyFont="1"/>
    <xf numFmtId="0" fontId="9" fillId="0" borderId="46" xfId="0" applyFont="1" applyBorder="1" applyAlignment="1">
      <alignment horizontal="center" vertical="center"/>
    </xf>
    <xf numFmtId="43" fontId="1" fillId="0" borderId="0" xfId="1" applyFill="1"/>
    <xf numFmtId="43" fontId="11" fillId="0" borderId="29" xfId="1" applyFont="1" applyFill="1" applyBorder="1" applyAlignment="1" applyProtection="1"/>
    <xf numFmtId="187" fontId="11" fillId="0" borderId="29" xfId="0" applyNumberFormat="1" applyFont="1" applyBorder="1"/>
    <xf numFmtId="43" fontId="11" fillId="0" borderId="8" xfId="1" applyFont="1" applyFill="1" applyBorder="1"/>
    <xf numFmtId="0" fontId="11" fillId="0" borderId="24" xfId="0" applyFont="1" applyBorder="1"/>
    <xf numFmtId="43" fontId="6" fillId="0" borderId="0" xfId="1" applyFont="1" applyFill="1"/>
    <xf numFmtId="43" fontId="9" fillId="0" borderId="0" xfId="1" applyFont="1" applyFill="1" applyBorder="1" applyAlignment="1" applyProtection="1"/>
    <xf numFmtId="43" fontId="11" fillId="0" borderId="25" xfId="1" applyFont="1" applyFill="1" applyBorder="1" applyAlignment="1" applyProtection="1"/>
    <xf numFmtId="43" fontId="11" fillId="0" borderId="0" xfId="1" applyFont="1" applyFill="1" applyBorder="1" applyAlignment="1" applyProtection="1"/>
    <xf numFmtId="43" fontId="11" fillId="0" borderId="65" xfId="1" applyFont="1" applyFill="1" applyBorder="1" applyAlignment="1" applyProtection="1"/>
    <xf numFmtId="43" fontId="11" fillId="0" borderId="27" xfId="1" applyFont="1" applyFill="1" applyBorder="1" applyAlignment="1" applyProtection="1"/>
    <xf numFmtId="0" fontId="14" fillId="0" borderId="0" xfId="0" applyFont="1"/>
    <xf numFmtId="189" fontId="10" fillId="0" borderId="2" xfId="1" applyNumberFormat="1" applyFont="1" applyFill="1" applyBorder="1" applyAlignment="1">
      <alignment horizontal="center" vertical="center"/>
    </xf>
    <xf numFmtId="189" fontId="11" fillId="0" borderId="29" xfId="1" applyNumberFormat="1" applyFont="1" applyFill="1" applyBorder="1" applyAlignment="1" applyProtection="1"/>
    <xf numFmtId="189" fontId="11" fillId="0" borderId="34" xfId="1" applyNumberFormat="1" applyFont="1" applyFill="1" applyBorder="1" applyAlignment="1" applyProtection="1"/>
    <xf numFmtId="189" fontId="11" fillId="0" borderId="11" xfId="1" applyNumberFormat="1" applyFont="1" applyFill="1" applyBorder="1"/>
    <xf numFmtId="43" fontId="11" fillId="0" borderId="11" xfId="1" applyFont="1" applyFill="1" applyBorder="1" applyAlignment="1" applyProtection="1"/>
    <xf numFmtId="189" fontId="11" fillId="0" borderId="72" xfId="1" applyNumberFormat="1" applyFont="1" applyFill="1" applyBorder="1"/>
    <xf numFmtId="43" fontId="11" fillId="0" borderId="72" xfId="1" applyFont="1" applyFill="1" applyBorder="1" applyAlignment="1" applyProtection="1"/>
    <xf numFmtId="0" fontId="11" fillId="0" borderId="31" xfId="0" applyFont="1" applyBorder="1"/>
    <xf numFmtId="2" fontId="6" fillId="0" borderId="0" xfId="0" applyNumberFormat="1" applyFont="1"/>
    <xf numFmtId="187" fontId="6" fillId="0" borderId="0" xfId="0" applyNumberFormat="1" applyFont="1"/>
    <xf numFmtId="0" fontId="9" fillId="0" borderId="50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11" fillId="0" borderId="85" xfId="0" applyFont="1" applyBorder="1"/>
    <xf numFmtId="187" fontId="11" fillId="0" borderId="34" xfId="0" applyNumberFormat="1" applyFont="1" applyBorder="1"/>
    <xf numFmtId="0" fontId="11" fillId="0" borderId="73" xfId="0" applyFont="1" applyBorder="1" applyAlignment="1">
      <alignment horizontal="center"/>
    </xf>
    <xf numFmtId="43" fontId="11" fillId="0" borderId="34" xfId="1" applyFont="1" applyBorder="1"/>
    <xf numFmtId="0" fontId="11" fillId="0" borderId="34" xfId="0" applyFont="1" applyBorder="1"/>
    <xf numFmtId="0" fontId="11" fillId="0" borderId="29" xfId="0" applyFont="1" applyBorder="1"/>
    <xf numFmtId="189" fontId="11" fillId="0" borderId="29" xfId="1" applyNumberFormat="1" applyFont="1" applyBorder="1"/>
    <xf numFmtId="0" fontId="11" fillId="0" borderId="30" xfId="0" applyFont="1" applyBorder="1" applyAlignment="1">
      <alignment horizontal="center"/>
    </xf>
    <xf numFmtId="187" fontId="11" fillId="0" borderId="39" xfId="0" applyNumberFormat="1" applyFont="1" applyBorder="1"/>
    <xf numFmtId="189" fontId="11" fillId="0" borderId="35" xfId="1" applyNumberFormat="1" applyFont="1" applyBorder="1"/>
    <xf numFmtId="0" fontId="10" fillId="0" borderId="86" xfId="0" applyFont="1" applyBorder="1" applyAlignment="1">
      <alignment horizontal="center"/>
    </xf>
    <xf numFmtId="187" fontId="10" fillId="0" borderId="87" xfId="0" applyNumberFormat="1" applyFont="1" applyBorder="1"/>
    <xf numFmtId="189" fontId="10" fillId="0" borderId="87" xfId="0" applyNumberFormat="1" applyFont="1" applyBorder="1"/>
    <xf numFmtId="43" fontId="13" fillId="0" borderId="0" xfId="1" applyFont="1" applyFill="1" applyBorder="1" applyAlignment="1" applyProtection="1"/>
    <xf numFmtId="0" fontId="16" fillId="0" borderId="0" xfId="0" applyFont="1"/>
    <xf numFmtId="189" fontId="6" fillId="0" borderId="27" xfId="1" applyNumberFormat="1" applyFont="1" applyFill="1" applyBorder="1" applyAlignment="1" applyProtection="1"/>
    <xf numFmtId="189" fontId="6" fillId="0" borderId="32" xfId="1" applyNumberFormat="1" applyFont="1" applyFill="1" applyBorder="1" applyAlignment="1" applyProtection="1"/>
    <xf numFmtId="0" fontId="11" fillId="0" borderId="77" xfId="0" applyFont="1" applyBorder="1"/>
    <xf numFmtId="189" fontId="11" fillId="0" borderId="93" xfId="1" applyNumberFormat="1" applyFont="1" applyFill="1" applyBorder="1" applyAlignment="1" applyProtection="1"/>
    <xf numFmtId="189" fontId="11" fillId="0" borderId="32" xfId="1" applyNumberFormat="1" applyFont="1" applyFill="1" applyBorder="1" applyAlignment="1" applyProtection="1"/>
    <xf numFmtId="189" fontId="11" fillId="0" borderId="27" xfId="1" applyNumberFormat="1" applyFont="1" applyFill="1" applyBorder="1" applyAlignment="1" applyProtection="1"/>
    <xf numFmtId="189" fontId="11" fillId="0" borderId="96" xfId="1" applyNumberFormat="1" applyFont="1" applyFill="1" applyBorder="1" applyAlignment="1" applyProtection="1"/>
    <xf numFmtId="0" fontId="17" fillId="0" borderId="0" xfId="0" applyFont="1"/>
    <xf numFmtId="43" fontId="11" fillId="0" borderId="8" xfId="1" applyFont="1" applyFill="1" applyBorder="1" applyAlignment="1" applyProtection="1"/>
    <xf numFmtId="189" fontId="11" fillId="0" borderId="8" xfId="1" applyNumberFormat="1" applyFont="1" applyFill="1" applyBorder="1" applyAlignment="1" applyProtection="1"/>
    <xf numFmtId="0" fontId="9" fillId="0" borderId="0" xfId="0" applyFont="1" applyAlignment="1">
      <alignment horizontal="center" vertical="center"/>
    </xf>
    <xf numFmtId="0" fontId="9" fillId="0" borderId="107" xfId="0" applyFont="1" applyBorder="1" applyAlignment="1">
      <alignment horizontal="center" vertical="center"/>
    </xf>
    <xf numFmtId="0" fontId="9" fillId="0" borderId="127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9" fillId="0" borderId="104" xfId="0" applyFont="1" applyBorder="1" applyAlignment="1">
      <alignment horizontal="center"/>
    </xf>
    <xf numFmtId="0" fontId="9" fillId="0" borderId="107" xfId="0" applyFont="1" applyBorder="1" applyAlignment="1">
      <alignment horizontal="center"/>
    </xf>
    <xf numFmtId="0" fontId="9" fillId="0" borderId="109" xfId="0" applyFont="1" applyBorder="1" applyAlignment="1">
      <alignment horizontal="center"/>
    </xf>
    <xf numFmtId="0" fontId="9" fillId="0" borderId="128" xfId="0" applyFont="1" applyBorder="1" applyAlignment="1">
      <alignment horizontal="center" vertical="center"/>
    </xf>
    <xf numFmtId="0" fontId="9" fillId="0" borderId="129" xfId="0" applyFont="1" applyBorder="1" applyAlignment="1">
      <alignment horizontal="center" vertical="center"/>
    </xf>
    <xf numFmtId="0" fontId="9" fillId="0" borderId="130" xfId="0" applyFont="1" applyBorder="1" applyAlignment="1">
      <alignment horizontal="center" vertical="center"/>
    </xf>
    <xf numFmtId="0" fontId="9" fillId="0" borderId="131" xfId="0" applyFont="1" applyBorder="1" applyAlignment="1">
      <alignment horizontal="center" vertical="center"/>
    </xf>
    <xf numFmtId="0" fontId="9" fillId="0" borderId="132" xfId="0" applyFont="1" applyBorder="1" applyAlignment="1">
      <alignment horizontal="center" vertical="center"/>
    </xf>
    <xf numFmtId="0" fontId="9" fillId="0" borderId="133" xfId="0" applyFont="1" applyBorder="1" applyAlignment="1">
      <alignment horizontal="center" vertical="center"/>
    </xf>
    <xf numFmtId="0" fontId="9" fillId="0" borderId="134" xfId="0" applyFont="1" applyBorder="1" applyAlignment="1">
      <alignment horizontal="center" vertical="center"/>
    </xf>
    <xf numFmtId="0" fontId="6" fillId="0" borderId="135" xfId="0" applyFont="1" applyBorder="1"/>
    <xf numFmtId="43" fontId="11" fillId="0" borderId="26" xfId="1" applyFont="1" applyFill="1" applyBorder="1" applyAlignment="1" applyProtection="1"/>
    <xf numFmtId="43" fontId="10" fillId="0" borderId="136" xfId="1" applyFont="1" applyFill="1" applyBorder="1" applyAlignment="1" applyProtection="1"/>
    <xf numFmtId="43" fontId="10" fillId="0" borderId="0" xfId="1" applyFont="1" applyFill="1" applyBorder="1" applyAlignment="1" applyProtection="1"/>
    <xf numFmtId="0" fontId="6" fillId="0" borderId="140" xfId="0" applyFont="1" applyBorder="1"/>
    <xf numFmtId="43" fontId="11" fillId="0" borderId="32" xfId="1" applyFont="1" applyFill="1" applyBorder="1" applyAlignment="1" applyProtection="1"/>
    <xf numFmtId="43" fontId="11" fillId="0" borderId="30" xfId="1" applyFont="1" applyFill="1" applyBorder="1" applyAlignment="1" applyProtection="1"/>
    <xf numFmtId="43" fontId="11" fillId="0" borderId="31" xfId="1" applyFont="1" applyFill="1" applyBorder="1" applyAlignment="1" applyProtection="1"/>
    <xf numFmtId="43" fontId="10" fillId="0" borderId="141" xfId="1" applyFont="1" applyFill="1" applyBorder="1" applyAlignment="1" applyProtection="1"/>
    <xf numFmtId="43" fontId="11" fillId="0" borderId="75" xfId="1" applyFont="1" applyFill="1" applyBorder="1" applyAlignment="1" applyProtection="1"/>
    <xf numFmtId="43" fontId="11" fillId="0" borderId="35" xfId="1" applyFont="1" applyFill="1" applyBorder="1" applyAlignment="1" applyProtection="1"/>
    <xf numFmtId="43" fontId="11" fillId="0" borderId="96" xfId="1" applyFont="1" applyFill="1" applyBorder="1" applyAlignment="1" applyProtection="1"/>
    <xf numFmtId="43" fontId="10" fillId="0" borderId="122" xfId="1" applyFont="1" applyFill="1" applyBorder="1" applyAlignment="1" applyProtection="1"/>
    <xf numFmtId="43" fontId="11" fillId="0" borderId="136" xfId="1" applyFont="1" applyFill="1" applyBorder="1" applyAlignment="1" applyProtection="1"/>
    <xf numFmtId="191" fontId="11" fillId="0" borderId="23" xfId="0" applyNumberFormat="1" applyFont="1" applyBorder="1"/>
    <xf numFmtId="191" fontId="11" fillId="0" borderId="24" xfId="0" applyNumberFormat="1" applyFont="1" applyBorder="1"/>
    <xf numFmtId="191" fontId="11" fillId="0" borderId="142" xfId="0" applyNumberFormat="1" applyFont="1" applyBorder="1"/>
    <xf numFmtId="0" fontId="9" fillId="0" borderId="143" xfId="0" applyFont="1" applyBorder="1"/>
    <xf numFmtId="43" fontId="10" fillId="0" borderId="64" xfId="1" applyFont="1" applyFill="1" applyBorder="1" applyAlignment="1" applyProtection="1"/>
    <xf numFmtId="43" fontId="11" fillId="0" borderId="2" xfId="1" applyFont="1" applyFill="1" applyBorder="1" applyAlignment="1" applyProtection="1"/>
    <xf numFmtId="43" fontId="10" fillId="0" borderId="125" xfId="1" applyFont="1" applyFill="1" applyBorder="1" applyAlignment="1" applyProtection="1"/>
    <xf numFmtId="0" fontId="11" fillId="0" borderId="2" xfId="0" applyFont="1" applyBorder="1"/>
    <xf numFmtId="0" fontId="6" fillId="0" borderId="101" xfId="0" applyFont="1" applyBorder="1"/>
    <xf numFmtId="0" fontId="6" fillId="0" borderId="102" xfId="0" applyFont="1" applyBorder="1"/>
    <xf numFmtId="0" fontId="9" fillId="0" borderId="101" xfId="0" applyFont="1" applyBorder="1" applyAlignment="1">
      <alignment horizontal="center"/>
    </xf>
    <xf numFmtId="0" fontId="9" fillId="0" borderId="102" xfId="0" applyFont="1" applyBorder="1" applyAlignment="1">
      <alignment horizontal="center"/>
    </xf>
    <xf numFmtId="0" fontId="9" fillId="0" borderId="103" xfId="0" applyFont="1" applyBorder="1" applyAlignment="1">
      <alignment horizontal="center"/>
    </xf>
    <xf numFmtId="0" fontId="9" fillId="0" borderId="105" xfId="0" applyFont="1" applyBorder="1" applyAlignment="1">
      <alignment horizontal="center" vertical="center"/>
    </xf>
    <xf numFmtId="0" fontId="9" fillId="0" borderId="106" xfId="0" applyFont="1" applyBorder="1" applyAlignment="1">
      <alignment horizontal="center" vertical="center"/>
    </xf>
    <xf numFmtId="0" fontId="9" fillId="0" borderId="114" xfId="0" applyFont="1" applyBorder="1" applyAlignment="1">
      <alignment horizontal="center" vertical="center"/>
    </xf>
    <xf numFmtId="0" fontId="9" fillId="0" borderId="116" xfId="0" applyFont="1" applyBorder="1" applyAlignment="1">
      <alignment horizontal="center" vertical="center"/>
    </xf>
    <xf numFmtId="0" fontId="9" fillId="0" borderId="115" xfId="0" applyFont="1" applyBorder="1" applyAlignment="1">
      <alignment horizontal="center" vertical="center"/>
    </xf>
    <xf numFmtId="0" fontId="9" fillId="0" borderId="13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12" xfId="0" applyFont="1" applyBorder="1" applyAlignment="1">
      <alignment horizontal="center" vertical="center"/>
    </xf>
    <xf numFmtId="43" fontId="11" fillId="0" borderId="34" xfId="1" applyFont="1" applyFill="1" applyBorder="1" applyAlignment="1" applyProtection="1"/>
    <xf numFmtId="43" fontId="11" fillId="0" borderId="149" xfId="1" applyFont="1" applyFill="1" applyBorder="1" applyAlignment="1" applyProtection="1"/>
    <xf numFmtId="0" fontId="6" fillId="0" borderId="121" xfId="0" applyFont="1" applyBorder="1"/>
    <xf numFmtId="43" fontId="11" fillId="0" borderId="90" xfId="1" applyFont="1" applyFill="1" applyBorder="1" applyAlignment="1" applyProtection="1"/>
    <xf numFmtId="43" fontId="10" fillId="0" borderId="41" xfId="1" applyFont="1" applyFill="1" applyBorder="1" applyAlignment="1" applyProtection="1"/>
    <xf numFmtId="0" fontId="6" fillId="0" borderId="150" xfId="0" applyFont="1" applyBorder="1" applyAlignment="1">
      <alignment horizontal="center"/>
    </xf>
    <xf numFmtId="0" fontId="6" fillId="0" borderId="151" xfId="0" applyFont="1" applyBorder="1" applyAlignment="1">
      <alignment horizontal="center"/>
    </xf>
    <xf numFmtId="0" fontId="6" fillId="0" borderId="152" xfId="0" applyFont="1" applyBorder="1" applyAlignment="1">
      <alignment horizontal="center"/>
    </xf>
    <xf numFmtId="0" fontId="9" fillId="0" borderId="155" xfId="0" applyFont="1" applyBorder="1" applyAlignment="1">
      <alignment horizontal="center" vertical="center"/>
    </xf>
    <xf numFmtId="0" fontId="9" fillId="0" borderId="135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136" xfId="0" applyFont="1" applyBorder="1" applyAlignment="1">
      <alignment horizontal="center"/>
    </xf>
    <xf numFmtId="0" fontId="9" fillId="0" borderId="2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0" fontId="9" fillId="0" borderId="159" xfId="0" applyFont="1" applyBorder="1" applyAlignment="1">
      <alignment vertical="center"/>
    </xf>
    <xf numFmtId="0" fontId="9" fillId="0" borderId="160" xfId="0" applyFont="1" applyBorder="1" applyAlignment="1">
      <alignment vertical="center"/>
    </xf>
    <xf numFmtId="0" fontId="9" fillId="0" borderId="162" xfId="0" applyFont="1" applyBorder="1" applyAlignment="1">
      <alignment vertical="center"/>
    </xf>
    <xf numFmtId="0" fontId="9" fillId="0" borderId="163" xfId="0" applyFont="1" applyBorder="1" applyAlignment="1">
      <alignment vertical="center"/>
    </xf>
    <xf numFmtId="0" fontId="9" fillId="0" borderId="162" xfId="0" applyFont="1" applyBorder="1" applyAlignment="1">
      <alignment horizontal="center"/>
    </xf>
    <xf numFmtId="0" fontId="9" fillId="0" borderId="159" xfId="0" applyFont="1" applyBorder="1" applyAlignment="1">
      <alignment horizontal="center"/>
    </xf>
    <xf numFmtId="0" fontId="9" fillId="0" borderId="164" xfId="0" applyFont="1" applyBorder="1" applyAlignment="1">
      <alignment horizontal="center"/>
    </xf>
    <xf numFmtId="0" fontId="11" fillId="0" borderId="165" xfId="0" applyFont="1" applyBorder="1"/>
    <xf numFmtId="43" fontId="11" fillId="0" borderId="166" xfId="1" applyFont="1" applyFill="1" applyBorder="1" applyAlignment="1" applyProtection="1"/>
    <xf numFmtId="43" fontId="11" fillId="0" borderId="167" xfId="1" applyFont="1" applyFill="1" applyBorder="1" applyAlignment="1" applyProtection="1"/>
    <xf numFmtId="43" fontId="11" fillId="0" borderId="168" xfId="1" applyFont="1" applyFill="1" applyBorder="1" applyAlignment="1" applyProtection="1"/>
    <xf numFmtId="43" fontId="11" fillId="0" borderId="169" xfId="1" applyFont="1" applyFill="1" applyBorder="1" applyAlignment="1" applyProtection="1"/>
    <xf numFmtId="189" fontId="11" fillId="0" borderId="166" xfId="1" applyNumberFormat="1" applyFont="1" applyFill="1" applyBorder="1" applyAlignment="1" applyProtection="1"/>
    <xf numFmtId="43" fontId="11" fillId="0" borderId="170" xfId="1" applyFont="1" applyFill="1" applyBorder="1" applyAlignment="1" applyProtection="1"/>
    <xf numFmtId="0" fontId="11" fillId="0" borderId="172" xfId="0" applyFont="1" applyBorder="1"/>
    <xf numFmtId="43" fontId="11" fillId="0" borderId="173" xfId="1" applyFont="1" applyFill="1" applyBorder="1" applyAlignment="1" applyProtection="1"/>
    <xf numFmtId="43" fontId="11" fillId="0" borderId="38" xfId="1" applyFont="1" applyFill="1" applyBorder="1" applyAlignment="1" applyProtection="1"/>
    <xf numFmtId="43" fontId="11" fillId="0" borderId="174" xfId="1" applyFont="1" applyFill="1" applyBorder="1" applyAlignment="1" applyProtection="1"/>
    <xf numFmtId="43" fontId="11" fillId="0" borderId="93" xfId="1" applyFont="1" applyFill="1" applyBorder="1" applyAlignment="1" applyProtection="1"/>
    <xf numFmtId="43" fontId="11" fillId="0" borderId="73" xfId="1" applyFont="1" applyFill="1" applyBorder="1" applyAlignment="1" applyProtection="1"/>
    <xf numFmtId="0" fontId="11" fillId="0" borderId="140" xfId="0" applyFont="1" applyBorder="1"/>
    <xf numFmtId="0" fontId="10" fillId="0" borderId="143" xfId="0" applyFont="1" applyBorder="1"/>
    <xf numFmtId="43" fontId="10" fillId="0" borderId="69" xfId="1" applyFont="1" applyFill="1" applyBorder="1" applyAlignment="1" applyProtection="1"/>
    <xf numFmtId="43" fontId="10" fillId="0" borderId="176" xfId="1" applyFont="1" applyFill="1" applyBorder="1" applyAlignment="1" applyProtection="1"/>
    <xf numFmtId="43" fontId="10" fillId="0" borderId="177" xfId="1" applyFont="1" applyFill="1" applyBorder="1" applyAlignment="1" applyProtection="1"/>
    <xf numFmtId="43" fontId="10" fillId="0" borderId="178" xfId="1" applyFont="1" applyFill="1" applyBorder="1" applyAlignment="1" applyProtection="1"/>
    <xf numFmtId="43" fontId="10" fillId="0" borderId="14" xfId="1" applyFont="1" applyFill="1" applyBorder="1" applyAlignment="1" applyProtection="1"/>
    <xf numFmtId="43" fontId="11" fillId="0" borderId="69" xfId="1" applyFont="1" applyFill="1" applyBorder="1" applyAlignment="1" applyProtection="1"/>
    <xf numFmtId="43" fontId="11" fillId="0" borderId="125" xfId="1" applyFont="1" applyFill="1" applyBorder="1" applyAlignment="1" applyProtection="1"/>
    <xf numFmtId="0" fontId="11" fillId="0" borderId="179" xfId="0" applyFont="1" applyBorder="1"/>
    <xf numFmtId="0" fontId="11" fillId="0" borderId="69" xfId="0" applyFont="1" applyBorder="1"/>
    <xf numFmtId="0" fontId="11" fillId="0" borderId="176" xfId="0" applyFont="1" applyBorder="1"/>
    <xf numFmtId="43" fontId="11" fillId="0" borderId="165" xfId="1" applyFont="1" applyFill="1" applyBorder="1" applyAlignment="1" applyProtection="1"/>
    <xf numFmtId="189" fontId="11" fillId="0" borderId="35" xfId="1" applyNumberFormat="1" applyFont="1" applyFill="1" applyBorder="1" applyAlignment="1" applyProtection="1"/>
    <xf numFmtId="0" fontId="6" fillId="0" borderId="46" xfId="0" applyFont="1" applyBorder="1"/>
    <xf numFmtId="0" fontId="6" fillId="0" borderId="48" xfId="0" applyFont="1" applyBorder="1" applyAlignment="1">
      <alignment horizontal="center"/>
    </xf>
    <xf numFmtId="0" fontId="6" fillId="0" borderId="39" xfId="0" applyFont="1" applyBorder="1"/>
    <xf numFmtId="0" fontId="6" fillId="0" borderId="43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67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27" xfId="0" applyFont="1" applyBorder="1"/>
    <xf numFmtId="43" fontId="3" fillId="0" borderId="29" xfId="1" applyFont="1" applyFill="1" applyBorder="1"/>
    <xf numFmtId="0" fontId="9" fillId="0" borderId="29" xfId="0" applyFont="1" applyBorder="1"/>
    <xf numFmtId="43" fontId="3" fillId="0" borderId="29" xfId="0" applyNumberFormat="1" applyFont="1" applyBorder="1"/>
    <xf numFmtId="43" fontId="3" fillId="0" borderId="32" xfId="1" applyFont="1" applyFill="1" applyBorder="1"/>
    <xf numFmtId="190" fontId="6" fillId="0" borderId="0" xfId="1" applyNumberFormat="1" applyFont="1" applyFill="1" applyBorder="1" applyAlignment="1" applyProtection="1"/>
    <xf numFmtId="189" fontId="10" fillId="0" borderId="0" xfId="1" applyNumberFormat="1" applyFont="1" applyFill="1" applyBorder="1" applyAlignment="1" applyProtection="1"/>
    <xf numFmtId="43" fontId="9" fillId="0" borderId="41" xfId="1" applyFont="1" applyFill="1" applyBorder="1" applyAlignment="1" applyProtection="1"/>
    <xf numFmtId="0" fontId="11" fillId="0" borderId="71" xfId="0" applyFont="1" applyBorder="1"/>
    <xf numFmtId="0" fontId="11" fillId="0" borderId="72" xfId="0" applyFont="1" applyBorder="1"/>
    <xf numFmtId="0" fontId="11" fillId="0" borderId="73" xfId="0" applyFont="1" applyBorder="1"/>
    <xf numFmtId="187" fontId="11" fillId="0" borderId="8" xfId="0" applyNumberFormat="1" applyFont="1" applyBorder="1"/>
    <xf numFmtId="2" fontId="13" fillId="0" borderId="0" xfId="0" applyNumberFormat="1" applyFont="1"/>
    <xf numFmtId="187" fontId="11" fillId="0" borderId="25" xfId="0" applyNumberFormat="1" applyFont="1" applyBorder="1"/>
    <xf numFmtId="4" fontId="11" fillId="0" borderId="0" xfId="0" applyNumberFormat="1" applyFont="1"/>
    <xf numFmtId="0" fontId="9" fillId="0" borderId="43" xfId="0" applyFont="1" applyBorder="1" applyAlignment="1">
      <alignment horizontal="center"/>
    </xf>
    <xf numFmtId="2" fontId="9" fillId="0" borderId="44" xfId="0" applyNumberFormat="1" applyFont="1" applyBorder="1" applyAlignment="1">
      <alignment horizontal="center"/>
    </xf>
    <xf numFmtId="2" fontId="11" fillId="0" borderId="0" xfId="0" applyNumberFormat="1" applyFont="1"/>
    <xf numFmtId="0" fontId="11" fillId="0" borderId="65" xfId="0" applyFont="1" applyBorder="1"/>
    <xf numFmtId="2" fontId="11" fillId="0" borderId="66" xfId="0" applyNumberFormat="1" applyFont="1" applyBorder="1"/>
    <xf numFmtId="2" fontId="9" fillId="0" borderId="67" xfId="0" applyNumberFormat="1" applyFont="1" applyBorder="1" applyAlignment="1">
      <alignment horizontal="center"/>
    </xf>
    <xf numFmtId="2" fontId="11" fillId="0" borderId="25" xfId="0" applyNumberFormat="1" applyFont="1" applyBorder="1"/>
    <xf numFmtId="4" fontId="11" fillId="0" borderId="14" xfId="0" applyNumberFormat="1" applyFont="1" applyBorder="1"/>
    <xf numFmtId="187" fontId="11" fillId="0" borderId="68" xfId="0" applyNumberFormat="1" applyFont="1" applyBorder="1"/>
    <xf numFmtId="187" fontId="11" fillId="0" borderId="0" xfId="0" applyNumberFormat="1" applyFont="1"/>
    <xf numFmtId="187" fontId="11" fillId="0" borderId="65" xfId="0" applyNumberFormat="1" applyFont="1" applyBorder="1"/>
    <xf numFmtId="187" fontId="13" fillId="0" borderId="0" xfId="0" applyNumberFormat="1" applyFont="1"/>
    <xf numFmtId="2" fontId="14" fillId="0" borderId="0" xfId="0" applyNumberFormat="1" applyFont="1"/>
    <xf numFmtId="187" fontId="11" fillId="0" borderId="69" xfId="0" applyNumberFormat="1" applyFont="1" applyBorder="1"/>
    <xf numFmtId="0" fontId="15" fillId="0" borderId="0" xfId="0" applyFont="1"/>
    <xf numFmtId="187" fontId="11" fillId="0" borderId="64" xfId="0" applyNumberFormat="1" applyFont="1" applyBorder="1"/>
    <xf numFmtId="0" fontId="9" fillId="0" borderId="88" xfId="0" applyFont="1" applyBorder="1" applyAlignment="1">
      <alignment horizontal="center" vertical="center"/>
    </xf>
    <xf numFmtId="0" fontId="11" fillId="0" borderId="89" xfId="0" applyFont="1" applyBorder="1"/>
    <xf numFmtId="187" fontId="11" fillId="0" borderId="5" xfId="0" applyNumberFormat="1" applyFont="1" applyBorder="1"/>
    <xf numFmtId="0" fontId="11" fillId="0" borderId="0" xfId="0" applyFont="1" applyAlignment="1">
      <alignment horizontal="center"/>
    </xf>
    <xf numFmtId="43" fontId="11" fillId="0" borderId="5" xfId="1" applyFont="1" applyFill="1" applyBorder="1"/>
    <xf numFmtId="189" fontId="6" fillId="0" borderId="32" xfId="1" applyNumberFormat="1" applyFont="1" applyFill="1" applyBorder="1"/>
    <xf numFmtId="0" fontId="11" fillId="0" borderId="90" xfId="0" applyFont="1" applyBorder="1"/>
    <xf numFmtId="43" fontId="17" fillId="0" borderId="0" xfId="1" applyFont="1" applyFill="1"/>
    <xf numFmtId="0" fontId="18" fillId="0" borderId="0" xfId="0" applyFont="1"/>
    <xf numFmtId="0" fontId="6" fillId="0" borderId="89" xfId="0" applyFont="1" applyBorder="1"/>
    <xf numFmtId="187" fontId="10" fillId="0" borderId="91" xfId="0" applyNumberFormat="1" applyFont="1" applyBorder="1"/>
    <xf numFmtId="187" fontId="10" fillId="0" borderId="92" xfId="0" applyNumberFormat="1" applyFont="1" applyBorder="1"/>
    <xf numFmtId="187" fontId="11" fillId="0" borderId="94" xfId="0" applyNumberFormat="1" applyFont="1" applyBorder="1"/>
    <xf numFmtId="0" fontId="11" fillId="0" borderId="95" xfId="0" applyFont="1" applyBorder="1"/>
    <xf numFmtId="0" fontId="6" fillId="0" borderId="96" xfId="0" applyFont="1" applyBorder="1"/>
    <xf numFmtId="0" fontId="6" fillId="0" borderId="89" xfId="0" quotePrefix="1" applyFont="1" applyBorder="1"/>
    <xf numFmtId="0" fontId="6" fillId="0" borderId="76" xfId="0" applyFont="1" applyBorder="1" applyAlignment="1">
      <alignment horizontal="center"/>
    </xf>
    <xf numFmtId="0" fontId="11" fillId="0" borderId="97" xfId="0" applyFont="1" applyBorder="1"/>
    <xf numFmtId="0" fontId="11" fillId="0" borderId="98" xfId="0" applyFont="1" applyBorder="1"/>
    <xf numFmtId="0" fontId="11" fillId="0" borderId="98" xfId="0" applyFont="1" applyBorder="1" applyAlignment="1">
      <alignment horizontal="center"/>
    </xf>
    <xf numFmtId="187" fontId="10" fillId="0" borderId="99" xfId="0" applyNumberFormat="1" applyFont="1" applyBorder="1"/>
    <xf numFmtId="0" fontId="11" fillId="0" borderId="100" xfId="0" applyFont="1" applyBorder="1"/>
    <xf numFmtId="187" fontId="11" fillId="0" borderId="13" xfId="0" applyNumberFormat="1" applyFont="1" applyBorder="1"/>
    <xf numFmtId="43" fontId="9" fillId="0" borderId="45" xfId="1" applyFont="1" applyFill="1" applyBorder="1" applyAlignment="1" applyProtection="1"/>
    <xf numFmtId="0" fontId="9" fillId="0" borderId="0" xfId="2" applyFont="1"/>
    <xf numFmtId="0" fontId="21" fillId="0" borderId="0" xfId="0" applyFont="1"/>
    <xf numFmtId="0" fontId="22" fillId="0" borderId="0" xfId="0" applyFont="1"/>
    <xf numFmtId="0" fontId="6" fillId="0" borderId="0" xfId="2" applyFont="1"/>
    <xf numFmtId="4" fontId="6" fillId="2" borderId="0" xfId="2" applyNumberFormat="1" applyFont="1" applyFill="1"/>
    <xf numFmtId="188" fontId="9" fillId="0" borderId="5" xfId="6" applyFont="1" applyFill="1" applyBorder="1" applyAlignment="1">
      <alignment horizontal="right"/>
    </xf>
    <xf numFmtId="188" fontId="9" fillId="0" borderId="8" xfId="6" applyFont="1" applyFill="1" applyBorder="1" applyAlignment="1">
      <alignment horizontal="right"/>
    </xf>
    <xf numFmtId="188" fontId="5" fillId="0" borderId="8" xfId="6" applyFont="1" applyFill="1" applyBorder="1" applyAlignment="1">
      <alignment horizontal="right"/>
    </xf>
    <xf numFmtId="188" fontId="5" fillId="0" borderId="8" xfId="6" applyFont="1" applyFill="1" applyBorder="1" applyAlignment="1"/>
    <xf numFmtId="188" fontId="5" fillId="0" borderId="11" xfId="6" applyFont="1" applyFill="1" applyBorder="1" applyAlignment="1"/>
    <xf numFmtId="188" fontId="5" fillId="0" borderId="0" xfId="6" applyFont="1" applyFill="1" applyBorder="1"/>
    <xf numFmtId="43" fontId="26" fillId="0" borderId="0" xfId="6" applyNumberFormat="1" applyFont="1" applyFill="1" applyBorder="1"/>
    <xf numFmtId="188" fontId="5" fillId="0" borderId="15" xfId="6" applyFont="1" applyFill="1" applyBorder="1" applyAlignment="1">
      <alignment horizontal="right" wrapText="1"/>
    </xf>
    <xf numFmtId="188" fontId="5" fillId="0" borderId="0" xfId="6" applyFont="1" applyFill="1" applyBorder="1" applyAlignment="1">
      <alignment vertical="center"/>
    </xf>
    <xf numFmtId="188" fontId="5" fillId="0" borderId="0" xfId="6" applyFont="1" applyFill="1"/>
    <xf numFmtId="188" fontId="5" fillId="0" borderId="16" xfId="6" applyFont="1" applyFill="1" applyBorder="1" applyAlignment="1">
      <alignment horizontal="right" wrapText="1"/>
    </xf>
    <xf numFmtId="188" fontId="8" fillId="0" borderId="0" xfId="6" applyFont="1" applyFill="1" applyBorder="1"/>
    <xf numFmtId="188" fontId="7" fillId="0" borderId="0" xfId="6" applyFont="1" applyFill="1" applyBorder="1"/>
    <xf numFmtId="43" fontId="6" fillId="0" borderId="0" xfId="1" applyFont="1"/>
    <xf numFmtId="0" fontId="11" fillId="0" borderId="22" xfId="0" applyFont="1" applyBorder="1"/>
    <xf numFmtId="0" fontId="11" fillId="0" borderId="187" xfId="0" applyFont="1" applyBorder="1"/>
    <xf numFmtId="43" fontId="13" fillId="0" borderId="0" xfId="0" applyNumberFormat="1" applyFont="1"/>
    <xf numFmtId="43" fontId="11" fillId="0" borderId="11" xfId="1" applyFont="1" applyFill="1" applyBorder="1"/>
    <xf numFmtId="0" fontId="12" fillId="0" borderId="65" xfId="0" applyFont="1" applyBorder="1"/>
    <xf numFmtId="43" fontId="12" fillId="0" borderId="65" xfId="1" applyFont="1" applyFill="1" applyBorder="1" applyAlignment="1" applyProtection="1"/>
    <xf numFmtId="0" fontId="28" fillId="0" borderId="0" xfId="0" applyFont="1"/>
    <xf numFmtId="43" fontId="1" fillId="0" borderId="0" xfId="1" applyFont="1" applyFill="1"/>
    <xf numFmtId="43" fontId="11" fillId="0" borderId="60" xfId="1" applyFont="1" applyFill="1" applyBorder="1" applyAlignment="1" applyProtection="1"/>
    <xf numFmtId="0" fontId="29" fillId="0" borderId="48" xfId="0" applyFont="1" applyBorder="1"/>
    <xf numFmtId="2" fontId="29" fillId="0" borderId="0" xfId="0" applyNumberFormat="1" applyFont="1"/>
    <xf numFmtId="43" fontId="29" fillId="0" borderId="25" xfId="1" applyFont="1" applyFill="1" applyBorder="1" applyAlignment="1" applyProtection="1"/>
    <xf numFmtId="43" fontId="29" fillId="0" borderId="0" xfId="1" applyFont="1" applyFill="1" applyBorder="1" applyAlignment="1" applyProtection="1"/>
    <xf numFmtId="0" fontId="30" fillId="0" borderId="0" xfId="0" applyFont="1"/>
    <xf numFmtId="43" fontId="0" fillId="0" borderId="0" xfId="1" applyFont="1" applyFill="1"/>
    <xf numFmtId="43" fontId="30" fillId="0" borderId="0" xfId="0" applyNumberFormat="1" applyFont="1"/>
    <xf numFmtId="43" fontId="13" fillId="0" borderId="0" xfId="1" applyFont="1"/>
    <xf numFmtId="189" fontId="11" fillId="0" borderId="33" xfId="1" applyNumberFormat="1" applyFont="1" applyFill="1" applyBorder="1" applyAlignment="1" applyProtection="1"/>
    <xf numFmtId="189" fontId="11" fillId="0" borderId="193" xfId="1" applyNumberFormat="1" applyFont="1" applyFill="1" applyBorder="1"/>
    <xf numFmtId="43" fontId="19" fillId="0" borderId="0" xfId="1" applyFont="1" applyFill="1"/>
    <xf numFmtId="187" fontId="11" fillId="0" borderId="91" xfId="0" applyNumberFormat="1" applyFont="1" applyBorder="1"/>
    <xf numFmtId="187" fontId="11" fillId="0" borderId="196" xfId="0" applyNumberFormat="1" applyFont="1" applyBorder="1"/>
    <xf numFmtId="187" fontId="11" fillId="0" borderId="33" xfId="0" applyNumberFormat="1" applyFont="1" applyBorder="1"/>
    <xf numFmtId="187" fontId="11" fillId="0" borderId="36" xfId="0" applyNumberFormat="1" applyFont="1" applyBorder="1"/>
    <xf numFmtId="187" fontId="11" fillId="0" borderId="197" xfId="0" applyNumberFormat="1" applyFont="1" applyBorder="1"/>
    <xf numFmtId="43" fontId="17" fillId="0" borderId="0" xfId="0" applyNumberFormat="1" applyFont="1"/>
    <xf numFmtId="0" fontId="11" fillId="0" borderId="8" xfId="0" applyFont="1" applyBorder="1"/>
    <xf numFmtId="0" fontId="11" fillId="0" borderId="57" xfId="0" applyFont="1" applyBorder="1"/>
    <xf numFmtId="0" fontId="9" fillId="0" borderId="65" xfId="0" applyFont="1" applyBorder="1"/>
    <xf numFmtId="4" fontId="10" fillId="0" borderId="8" xfId="0" applyNumberFormat="1" applyFont="1" applyBorder="1"/>
    <xf numFmtId="0" fontId="10" fillId="0" borderId="26" xfId="0" applyFont="1" applyBorder="1"/>
    <xf numFmtId="187" fontId="9" fillId="0" borderId="124" xfId="0" applyNumberFormat="1" applyFont="1" applyBorder="1"/>
    <xf numFmtId="187" fontId="9" fillId="0" borderId="182" xfId="0" applyNumberFormat="1" applyFont="1" applyBorder="1"/>
    <xf numFmtId="187" fontId="9" fillId="0" borderId="66" xfId="0" applyNumberFormat="1" applyFont="1" applyBorder="1"/>
    <xf numFmtId="0" fontId="10" fillId="0" borderId="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22" xfId="0" applyFont="1" applyBorder="1"/>
    <xf numFmtId="0" fontId="6" fillId="0" borderId="21" xfId="0" applyFont="1" applyBorder="1"/>
    <xf numFmtId="187" fontId="11" fillId="0" borderId="57" xfId="0" applyNumberFormat="1" applyFont="1" applyBorder="1"/>
    <xf numFmtId="187" fontId="11" fillId="0" borderId="81" xfId="0" applyNumberFormat="1" applyFont="1" applyBorder="1"/>
    <xf numFmtId="0" fontId="11" fillId="0" borderId="60" xfId="0" applyFont="1" applyBorder="1"/>
    <xf numFmtId="0" fontId="11" fillId="0" borderId="12" xfId="0" applyFont="1" applyBorder="1"/>
    <xf numFmtId="0" fontId="11" fillId="0" borderId="11" xfId="0" applyFont="1" applyBorder="1"/>
    <xf numFmtId="187" fontId="11" fillId="0" borderId="11" xfId="0" applyNumberFormat="1" applyFont="1" applyBorder="1"/>
    <xf numFmtId="0" fontId="11" fillId="0" borderId="78" xfId="0" applyFont="1" applyBorder="1"/>
    <xf numFmtId="0" fontId="11" fillId="0" borderId="79" xfId="0" applyFont="1" applyBorder="1"/>
    <xf numFmtId="0" fontId="11" fillId="0" borderId="80" xfId="0" applyFont="1" applyBorder="1"/>
    <xf numFmtId="187" fontId="11" fillId="0" borderId="70" xfId="0" applyNumberFormat="1" applyFont="1" applyBorder="1"/>
    <xf numFmtId="187" fontId="9" fillId="0" borderId="13" xfId="0" applyNumberFormat="1" applyFont="1" applyBorder="1"/>
    <xf numFmtId="0" fontId="6" fillId="0" borderId="24" xfId="0" applyFont="1" applyBorder="1"/>
    <xf numFmtId="193" fontId="10" fillId="0" borderId="0" xfId="1" applyNumberFormat="1" applyFont="1" applyFill="1" applyBorder="1"/>
    <xf numFmtId="43" fontId="11" fillId="0" borderId="95" xfId="0" applyNumberFormat="1" applyFont="1" applyBorder="1"/>
    <xf numFmtId="43" fontId="11" fillId="0" borderId="57" xfId="0" applyNumberFormat="1" applyFont="1" applyBorder="1"/>
    <xf numFmtId="0" fontId="11" fillId="0" borderId="193" xfId="0" applyFont="1" applyBorder="1"/>
    <xf numFmtId="193" fontId="11" fillId="0" borderId="33" xfId="1" applyNumberFormat="1" applyFont="1" applyFill="1" applyBorder="1"/>
    <xf numFmtId="187" fontId="11" fillId="0" borderId="77" xfId="0" applyNumberFormat="1" applyFont="1" applyBorder="1"/>
    <xf numFmtId="187" fontId="9" fillId="0" borderId="0" xfId="0" applyNumberFormat="1" applyFont="1"/>
    <xf numFmtId="0" fontId="13" fillId="0" borderId="0" xfId="0" applyFont="1" applyAlignment="1">
      <alignment horizontal="center"/>
    </xf>
    <xf numFmtId="0" fontId="9" fillId="0" borderId="43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" fontId="11" fillId="0" borderId="189" xfId="0" applyNumberFormat="1" applyFont="1" applyBorder="1"/>
    <xf numFmtId="4" fontId="10" fillId="0" borderId="5" xfId="0" applyNumberFormat="1" applyFont="1" applyBorder="1"/>
    <xf numFmtId="4" fontId="11" fillId="0" borderId="58" xfId="0" applyNumberFormat="1" applyFont="1" applyBorder="1"/>
    <xf numFmtId="0" fontId="11" fillId="0" borderId="38" xfId="0" applyFont="1" applyBorder="1"/>
    <xf numFmtId="0" fontId="11" fillId="0" borderId="62" xfId="0" applyFont="1" applyBorder="1"/>
    <xf numFmtId="0" fontId="11" fillId="0" borderId="190" xfId="0" applyFont="1" applyBorder="1"/>
    <xf numFmtId="0" fontId="11" fillId="0" borderId="192" xfId="0" applyFont="1" applyBorder="1"/>
    <xf numFmtId="4" fontId="10" fillId="0" borderId="63" xfId="0" applyNumberFormat="1" applyFont="1" applyBorder="1"/>
    <xf numFmtId="43" fontId="19" fillId="0" borderId="0" xfId="1" applyFont="1" applyFill="1" applyAlignment="1">
      <alignment vertical="center"/>
    </xf>
    <xf numFmtId="2" fontId="19" fillId="0" borderId="0" xfId="1" applyNumberFormat="1" applyFont="1" applyFill="1"/>
    <xf numFmtId="190" fontId="6" fillId="0" borderId="29" xfId="1" applyNumberFormat="1" applyFont="1" applyFill="1" applyBorder="1" applyAlignment="1" applyProtection="1"/>
    <xf numFmtId="0" fontId="6" fillId="0" borderId="46" xfId="0" applyFont="1" applyBorder="1" applyAlignment="1">
      <alignment horizontal="center"/>
    </xf>
    <xf numFmtId="187" fontId="10" fillId="0" borderId="86" xfId="0" applyNumberFormat="1" applyFont="1" applyBorder="1"/>
    <xf numFmtId="0" fontId="10" fillId="0" borderId="87" xfId="0" applyFont="1" applyBorder="1"/>
    <xf numFmtId="0" fontId="10" fillId="0" borderId="14" xfId="0" applyFont="1" applyBorder="1"/>
    <xf numFmtId="43" fontId="9" fillId="0" borderId="0" xfId="0" applyNumberFormat="1" applyFont="1"/>
    <xf numFmtId="2" fontId="9" fillId="0" borderId="0" xfId="0" applyNumberFormat="1" applyFont="1"/>
    <xf numFmtId="2" fontId="11" fillId="0" borderId="28" xfId="0" applyNumberFormat="1" applyFont="1" applyBorder="1"/>
    <xf numFmtId="0" fontId="5" fillId="0" borderId="0" xfId="7" applyFont="1"/>
    <xf numFmtId="0" fontId="5" fillId="0" borderId="2" xfId="7" applyFont="1" applyBorder="1" applyAlignment="1">
      <alignment horizontal="center"/>
    </xf>
    <xf numFmtId="0" fontId="5" fillId="0" borderId="0" xfId="7" applyFont="1" applyAlignment="1">
      <alignment horizontal="center"/>
    </xf>
    <xf numFmtId="49" fontId="5" fillId="0" borderId="3" xfId="7" applyNumberFormat="1" applyFont="1" applyBorder="1" applyAlignment="1">
      <alignment horizontal="center"/>
    </xf>
    <xf numFmtId="0" fontId="5" fillId="0" borderId="4" xfId="7" applyFont="1" applyBorder="1"/>
    <xf numFmtId="43" fontId="9" fillId="0" borderId="5" xfId="7" applyNumberFormat="1" applyFont="1" applyBorder="1"/>
    <xf numFmtId="49" fontId="5" fillId="0" borderId="6" xfId="7" applyNumberFormat="1" applyFont="1" applyBorder="1" applyAlignment="1">
      <alignment horizontal="center"/>
    </xf>
    <xf numFmtId="0" fontId="5" fillId="0" borderId="7" xfId="7" applyFont="1" applyBorder="1"/>
    <xf numFmtId="43" fontId="9" fillId="0" borderId="8" xfId="7" applyNumberFormat="1" applyFont="1" applyBorder="1"/>
    <xf numFmtId="49" fontId="9" fillId="0" borderId="6" xfId="7" applyNumberFormat="1" applyFont="1" applyBorder="1" applyAlignment="1">
      <alignment horizontal="center"/>
    </xf>
    <xf numFmtId="0" fontId="9" fillId="0" borderId="7" xfId="7" applyFont="1" applyBorder="1"/>
    <xf numFmtId="0" fontId="25" fillId="0" borderId="0" xfId="7" applyFont="1"/>
    <xf numFmtId="43" fontId="5" fillId="0" borderId="8" xfId="7" applyNumberFormat="1" applyFont="1" applyBorder="1"/>
    <xf numFmtId="49" fontId="5" fillId="0" borderId="9" xfId="7" applyNumberFormat="1" applyFont="1" applyBorder="1" applyAlignment="1">
      <alignment horizontal="center"/>
    </xf>
    <xf numFmtId="0" fontId="5" fillId="0" borderId="10" xfId="7" applyFont="1" applyBorder="1"/>
    <xf numFmtId="43" fontId="5" fillId="0" borderId="12" xfId="7" applyNumberFormat="1" applyFont="1" applyBorder="1"/>
    <xf numFmtId="43" fontId="5" fillId="0" borderId="13" xfId="7" applyNumberFormat="1" applyFont="1" applyBorder="1"/>
    <xf numFmtId="43" fontId="5" fillId="0" borderId="14" xfId="7" applyNumberFormat="1" applyFont="1" applyBorder="1"/>
    <xf numFmtId="188" fontId="5" fillId="0" borderId="0" xfId="7" applyNumberFormat="1" applyFont="1"/>
    <xf numFmtId="43" fontId="5" fillId="0" borderId="0" xfId="7" applyNumberFormat="1" applyFont="1"/>
    <xf numFmtId="0" fontId="7" fillId="0" borderId="0" xfId="7" applyFont="1"/>
    <xf numFmtId="0" fontId="5" fillId="0" borderId="0" xfId="7" applyFont="1" applyAlignment="1">
      <alignment vertical="center"/>
    </xf>
    <xf numFmtId="0" fontId="5" fillId="0" borderId="15" xfId="7" applyFont="1" applyBorder="1" applyAlignment="1">
      <alignment wrapText="1"/>
    </xf>
    <xf numFmtId="188" fontId="27" fillId="0" borderId="0" xfId="7" applyNumberFormat="1" applyFont="1"/>
    <xf numFmtId="4" fontId="5" fillId="0" borderId="0" xfId="7" applyNumberFormat="1" applyFont="1"/>
    <xf numFmtId="0" fontId="32" fillId="0" borderId="0" xfId="0" applyFont="1"/>
    <xf numFmtId="0" fontId="6" fillId="0" borderId="42" xfId="0" applyFont="1" applyBorder="1"/>
    <xf numFmtId="0" fontId="32" fillId="0" borderId="42" xfId="0" applyFont="1" applyBorder="1"/>
    <xf numFmtId="189" fontId="9" fillId="0" borderId="25" xfId="1" applyNumberFormat="1" applyFont="1" applyFill="1" applyBorder="1" applyAlignment="1" applyProtection="1"/>
    <xf numFmtId="0" fontId="32" fillId="0" borderId="25" xfId="0" applyFont="1" applyBorder="1"/>
    <xf numFmtId="189" fontId="25" fillId="0" borderId="25" xfId="1" applyNumberFormat="1" applyFont="1" applyFill="1" applyBorder="1"/>
    <xf numFmtId="0" fontId="6" fillId="0" borderId="45" xfId="0" applyFont="1" applyBorder="1"/>
    <xf numFmtId="0" fontId="6" fillId="0" borderId="0" xfId="0" applyFont="1" applyAlignment="1">
      <alignment wrapText="1"/>
    </xf>
    <xf numFmtId="193" fontId="9" fillId="0" borderId="25" xfId="1" applyNumberFormat="1" applyFont="1" applyFill="1" applyBorder="1"/>
    <xf numFmtId="193" fontId="9" fillId="0" borderId="0" xfId="1" applyNumberFormat="1" applyFont="1" applyFill="1"/>
    <xf numFmtId="193" fontId="9" fillId="0" borderId="0" xfId="1" applyNumberFormat="1" applyFont="1"/>
    <xf numFmtId="0" fontId="32" fillId="0" borderId="39" xfId="0" applyFont="1" applyBorder="1"/>
    <xf numFmtId="193" fontId="9" fillId="0" borderId="47" xfId="1" applyNumberFormat="1" applyFont="1" applyBorder="1"/>
    <xf numFmtId="189" fontId="32" fillId="0" borderId="25" xfId="1" applyNumberFormat="1" applyFont="1" applyFill="1" applyBorder="1" applyAlignment="1" applyProtection="1"/>
    <xf numFmtId="0" fontId="33" fillId="0" borderId="25" xfId="0" applyFont="1" applyBorder="1"/>
    <xf numFmtId="0" fontId="33" fillId="0" borderId="0" xfId="0" applyFont="1"/>
    <xf numFmtId="0" fontId="33" fillId="0" borderId="26" xfId="0" applyFont="1" applyBorder="1"/>
    <xf numFmtId="0" fontId="34" fillId="0" borderId="0" xfId="0" applyFont="1"/>
    <xf numFmtId="189" fontId="32" fillId="0" borderId="25" xfId="0" applyNumberFormat="1" applyFont="1" applyBorder="1"/>
    <xf numFmtId="0" fontId="6" fillId="0" borderId="48" xfId="0" applyFont="1" applyBorder="1"/>
    <xf numFmtId="0" fontId="6" fillId="0" borderId="28" xfId="0" applyFont="1" applyBorder="1"/>
    <xf numFmtId="0" fontId="6" fillId="0" borderId="49" xfId="0" applyFont="1" applyBorder="1"/>
    <xf numFmtId="0" fontId="25" fillId="0" borderId="0" xfId="0" applyFont="1"/>
    <xf numFmtId="0" fontId="33" fillId="0" borderId="45" xfId="0" applyFont="1" applyBorder="1"/>
    <xf numFmtId="0" fontId="34" fillId="0" borderId="1" xfId="0" applyFont="1" applyBorder="1"/>
    <xf numFmtId="0" fontId="32" fillId="0" borderId="45" xfId="0" applyFont="1" applyBorder="1"/>
    <xf numFmtId="0" fontId="6" fillId="0" borderId="1" xfId="0" applyFont="1" applyBorder="1"/>
    <xf numFmtId="0" fontId="9" fillId="0" borderId="50" xfId="0" applyFont="1" applyBorder="1"/>
    <xf numFmtId="0" fontId="6" fillId="0" borderId="51" xfId="0" applyFont="1" applyBorder="1"/>
    <xf numFmtId="0" fontId="32" fillId="0" borderId="51" xfId="0" applyFont="1" applyBorder="1"/>
    <xf numFmtId="0" fontId="6" fillId="0" borderId="52" xfId="0" applyFont="1" applyBorder="1"/>
    <xf numFmtId="0" fontId="6" fillId="0" borderId="53" xfId="0" applyFont="1" applyBorder="1"/>
    <xf numFmtId="0" fontId="6" fillId="0" borderId="54" xfId="0" applyFont="1" applyBorder="1"/>
    <xf numFmtId="0" fontId="32" fillId="0" borderId="54" xfId="0" applyFont="1" applyBorder="1"/>
    <xf numFmtId="193" fontId="9" fillId="0" borderId="54" xfId="1" applyNumberFormat="1" applyFont="1" applyBorder="1"/>
    <xf numFmtId="0" fontId="6" fillId="0" borderId="55" xfId="0" applyFont="1" applyBorder="1"/>
    <xf numFmtId="189" fontId="35" fillId="0" borderId="0" xfId="1" applyNumberFormat="1" applyFont="1" applyFill="1"/>
    <xf numFmtId="0" fontId="6" fillId="0" borderId="194" xfId="0" applyFont="1" applyBorder="1"/>
    <xf numFmtId="0" fontId="6" fillId="0" borderId="195" xfId="0" applyFont="1" applyBorder="1"/>
    <xf numFmtId="0" fontId="6" fillId="0" borderId="23" xfId="0" applyFont="1" applyBorder="1"/>
    <xf numFmtId="193" fontId="9" fillId="0" borderId="0" xfId="1" applyNumberFormat="1" applyFont="1" applyBorder="1"/>
    <xf numFmtId="0" fontId="6" fillId="0" borderId="175" xfId="0" applyFont="1" applyBorder="1"/>
    <xf numFmtId="193" fontId="9" fillId="0" borderId="1" xfId="1" applyNumberFormat="1" applyFont="1" applyBorder="1"/>
    <xf numFmtId="189" fontId="25" fillId="0" borderId="45" xfId="1" applyNumberFormat="1" applyFont="1" applyFill="1" applyBorder="1"/>
    <xf numFmtId="0" fontId="14" fillId="0" borderId="0" xfId="0" applyFont="1" applyAlignment="1">
      <alignment horizontal="left" vertical="center"/>
    </xf>
    <xf numFmtId="193" fontId="32" fillId="0" borderId="0" xfId="1" applyNumberFormat="1" applyFont="1"/>
    <xf numFmtId="193" fontId="32" fillId="0" borderId="42" xfId="1" applyNumberFormat="1" applyFont="1" applyBorder="1"/>
    <xf numFmtId="193" fontId="6" fillId="0" borderId="43" xfId="1" applyNumberFormat="1" applyFont="1" applyBorder="1" applyAlignment="1">
      <alignment horizontal="center"/>
    </xf>
    <xf numFmtId="193" fontId="9" fillId="0" borderId="25" xfId="1" applyNumberFormat="1" applyFont="1" applyBorder="1"/>
    <xf numFmtId="193" fontId="9" fillId="0" borderId="25" xfId="1" applyNumberFormat="1" applyFont="1" applyFill="1" applyBorder="1" applyAlignment="1" applyProtection="1"/>
    <xf numFmtId="193" fontId="9" fillId="0" borderId="0" xfId="1" applyNumberFormat="1" applyFont="1" applyFill="1" applyBorder="1" applyAlignment="1" applyProtection="1"/>
    <xf numFmtId="193" fontId="9" fillId="0" borderId="25" xfId="1" applyNumberFormat="1" applyFont="1" applyBorder="1" applyAlignment="1">
      <alignment horizontal="right"/>
    </xf>
    <xf numFmtId="193" fontId="32" fillId="0" borderId="51" xfId="1" applyNumberFormat="1" applyFont="1" applyBorder="1"/>
    <xf numFmtId="193" fontId="9" fillId="0" borderId="48" xfId="1" applyNumberFormat="1" applyFont="1" applyFill="1" applyBorder="1" applyAlignment="1" applyProtection="1"/>
    <xf numFmtId="193" fontId="9" fillId="0" borderId="55" xfId="1" applyNumberFormat="1" applyFont="1" applyFill="1" applyBorder="1" applyAlignment="1" applyProtection="1"/>
    <xf numFmtId="193" fontId="9" fillId="0" borderId="194" xfId="1" applyNumberFormat="1" applyFont="1" applyFill="1" applyBorder="1" applyAlignment="1" applyProtection="1"/>
    <xf numFmtId="193" fontId="9" fillId="0" borderId="25" xfId="0" applyNumberFormat="1" applyFont="1" applyBorder="1"/>
    <xf numFmtId="193" fontId="9" fillId="0" borderId="45" xfId="1" applyNumberFormat="1" applyFont="1" applyBorder="1" applyAlignment="1">
      <alignment horizontal="right"/>
    </xf>
    <xf numFmtId="189" fontId="9" fillId="0" borderId="25" xfId="0" applyNumberFormat="1" applyFont="1" applyBorder="1"/>
    <xf numFmtId="187" fontId="11" fillId="0" borderId="138" xfId="0" applyNumberFormat="1" applyFont="1" applyBorder="1"/>
    <xf numFmtId="187" fontId="11" fillId="0" borderId="74" xfId="0" applyNumberFormat="1" applyFont="1" applyBorder="1"/>
    <xf numFmtId="0" fontId="11" fillId="0" borderId="199" xfId="0" applyFont="1" applyBorder="1"/>
    <xf numFmtId="189" fontId="11" fillId="0" borderId="60" xfId="1" applyNumberFormat="1" applyFont="1" applyFill="1" applyBorder="1" applyAlignment="1" applyProtection="1"/>
    <xf numFmtId="189" fontId="11" fillId="0" borderId="11" xfId="1" applyNumberFormat="1" applyFont="1" applyFill="1" applyBorder="1" applyAlignment="1" applyProtection="1"/>
    <xf numFmtId="4" fontId="6" fillId="0" borderId="0" xfId="0" applyNumberFormat="1" applyFont="1"/>
    <xf numFmtId="2" fontId="11" fillId="0" borderId="46" xfId="0" applyNumberFormat="1" applyFont="1" applyBorder="1"/>
    <xf numFmtId="43" fontId="11" fillId="0" borderId="46" xfId="1" applyFont="1" applyFill="1" applyBorder="1" applyAlignment="1" applyProtection="1"/>
    <xf numFmtId="0" fontId="12" fillId="0" borderId="0" xfId="0" applyFont="1"/>
    <xf numFmtId="2" fontId="12" fillId="0" borderId="0" xfId="0" applyNumberFormat="1" applyFont="1"/>
    <xf numFmtId="43" fontId="12" fillId="0" borderId="0" xfId="1" applyFont="1" applyFill="1" applyBorder="1" applyAlignment="1" applyProtection="1"/>
    <xf numFmtId="0" fontId="11" fillId="0" borderId="200" xfId="0" applyFont="1" applyBorder="1"/>
    <xf numFmtId="0" fontId="6" fillId="0" borderId="201" xfId="0" applyFont="1" applyBorder="1"/>
    <xf numFmtId="0" fontId="9" fillId="0" borderId="202" xfId="0" applyFont="1" applyBorder="1"/>
    <xf numFmtId="0" fontId="6" fillId="0" borderId="85" xfId="0" applyFont="1" applyBorder="1"/>
    <xf numFmtId="0" fontId="6" fillId="0" borderId="184" xfId="0" applyFont="1" applyBorder="1"/>
    <xf numFmtId="187" fontId="6" fillId="0" borderId="29" xfId="0" applyNumberFormat="1" applyFont="1" applyBorder="1"/>
    <xf numFmtId="43" fontId="6" fillId="0" borderId="29" xfId="1" applyFont="1" applyBorder="1"/>
    <xf numFmtId="0" fontId="6" fillId="0" borderId="44" xfId="0" applyFont="1" applyBorder="1"/>
    <xf numFmtId="0" fontId="6" fillId="0" borderId="67" xfId="0" applyFont="1" applyBorder="1"/>
    <xf numFmtId="0" fontId="6" fillId="0" borderId="180" xfId="0" applyFont="1" applyBorder="1"/>
    <xf numFmtId="0" fontId="9" fillId="0" borderId="44" xfId="0" applyFont="1" applyBorder="1"/>
    <xf numFmtId="0" fontId="6" fillId="0" borderId="181" xfId="0" applyFont="1" applyBorder="1"/>
    <xf numFmtId="0" fontId="6" fillId="0" borderId="180" xfId="0" applyFont="1" applyBorder="1" applyAlignment="1">
      <alignment horizontal="center"/>
    </xf>
    <xf numFmtId="0" fontId="6" fillId="0" borderId="185" xfId="0" applyFont="1" applyBorder="1"/>
    <xf numFmtId="190" fontId="6" fillId="2" borderId="30" xfId="0" applyNumberFormat="1" applyFont="1" applyFill="1" applyBorder="1" applyAlignment="1">
      <alignment horizontal="right"/>
    </xf>
    <xf numFmtId="190" fontId="6" fillId="3" borderId="29" xfId="0" applyNumberFormat="1" applyFont="1" applyFill="1" applyBorder="1" applyAlignment="1">
      <alignment horizontal="right"/>
    </xf>
    <xf numFmtId="190" fontId="6" fillId="0" borderId="30" xfId="0" applyNumberFormat="1" applyFont="1" applyBorder="1" applyAlignment="1">
      <alignment horizontal="right"/>
    </xf>
    <xf numFmtId="190" fontId="6" fillId="2" borderId="29" xfId="0" applyNumberFormat="1" applyFont="1" applyFill="1" applyBorder="1" applyAlignment="1">
      <alignment horizontal="right"/>
    </xf>
    <xf numFmtId="0" fontId="6" fillId="0" borderId="36" xfId="0" applyFont="1" applyBorder="1"/>
    <xf numFmtId="0" fontId="6" fillId="0" borderId="35" xfId="0" applyFont="1" applyBorder="1"/>
    <xf numFmtId="0" fontId="6" fillId="0" borderId="173" xfId="0" applyFont="1" applyBorder="1"/>
    <xf numFmtId="0" fontId="6" fillId="0" borderId="186" xfId="0" applyFont="1" applyBorder="1"/>
    <xf numFmtId="0" fontId="6" fillId="0" borderId="37" xfId="0" applyFont="1" applyBorder="1"/>
    <xf numFmtId="0" fontId="9" fillId="0" borderId="86" xfId="0" applyFont="1" applyBorder="1" applyAlignment="1">
      <alignment horizontal="center"/>
    </xf>
    <xf numFmtId="187" fontId="9" fillId="0" borderId="69" xfId="0" applyNumberFormat="1" applyFont="1" applyBorder="1"/>
    <xf numFmtId="0" fontId="6" fillId="0" borderId="87" xfId="0" applyFont="1" applyBorder="1"/>
    <xf numFmtId="0" fontId="6" fillId="0" borderId="14" xfId="0" applyFont="1" applyBorder="1"/>
    <xf numFmtId="4" fontId="9" fillId="0" borderId="0" xfId="0" applyNumberFormat="1" applyFont="1"/>
    <xf numFmtId="43" fontId="6" fillId="0" borderId="35" xfId="1" applyFont="1" applyFill="1" applyBorder="1" applyAlignment="1" applyProtection="1"/>
    <xf numFmtId="43" fontId="9" fillId="0" borderId="64" xfId="1" applyFont="1" applyFill="1" applyBorder="1" applyAlignment="1" applyProtection="1"/>
    <xf numFmtId="43" fontId="5" fillId="0" borderId="0" xfId="1" applyFont="1"/>
    <xf numFmtId="193" fontId="9" fillId="0" borderId="45" xfId="1" applyNumberFormat="1" applyFont="1" applyBorder="1"/>
    <xf numFmtId="193" fontId="9" fillId="0" borderId="45" xfId="1" applyNumberFormat="1" applyFont="1" applyFill="1" applyBorder="1" applyAlignment="1" applyProtection="1"/>
    <xf numFmtId="189" fontId="32" fillId="0" borderId="45" xfId="1" applyNumberFormat="1" applyFont="1" applyFill="1" applyBorder="1" applyAlignment="1" applyProtection="1"/>
    <xf numFmtId="193" fontId="9" fillId="0" borderId="1" xfId="1" applyNumberFormat="1" applyFont="1" applyFill="1" applyBorder="1" applyAlignment="1" applyProtection="1"/>
    <xf numFmtId="0" fontId="6" fillId="0" borderId="183" xfId="0" applyFont="1" applyBorder="1"/>
    <xf numFmtId="0" fontId="6" fillId="0" borderId="142" xfId="0" applyFont="1" applyBorder="1"/>
    <xf numFmtId="189" fontId="9" fillId="0" borderId="45" xfId="1" applyNumberFormat="1" applyFont="1" applyFill="1" applyBorder="1" applyAlignment="1" applyProtection="1"/>
    <xf numFmtId="43" fontId="11" fillId="0" borderId="39" xfId="1" applyFont="1" applyFill="1" applyBorder="1" applyAlignment="1" applyProtection="1"/>
    <xf numFmtId="189" fontId="11" fillId="0" borderId="0" xfId="1" applyNumberFormat="1" applyFont="1" applyFill="1"/>
    <xf numFmtId="189" fontId="11" fillId="0" borderId="8" xfId="1" applyNumberFormat="1" applyFont="1" applyFill="1" applyBorder="1"/>
    <xf numFmtId="189" fontId="11" fillId="0" borderId="24" xfId="1" applyNumberFormat="1" applyFont="1" applyFill="1" applyBorder="1"/>
    <xf numFmtId="43" fontId="14" fillId="0" borderId="0" xfId="1" applyFont="1" applyAlignment="1">
      <alignment horizontal="left" vertical="center"/>
    </xf>
    <xf numFmtId="43" fontId="9" fillId="0" borderId="43" xfId="1" applyFont="1" applyBorder="1" applyAlignment="1">
      <alignment horizontal="center"/>
    </xf>
    <xf numFmtId="43" fontId="9" fillId="0" borderId="44" xfId="1" applyFont="1" applyBorder="1" applyAlignment="1">
      <alignment horizontal="center"/>
    </xf>
    <xf numFmtId="43" fontId="11" fillId="0" borderId="68" xfId="1" applyFont="1" applyBorder="1"/>
    <xf numFmtId="43" fontId="11" fillId="0" borderId="0" xfId="1" applyFont="1"/>
    <xf numFmtId="43" fontId="12" fillId="0" borderId="0" xfId="1" applyFont="1"/>
    <xf numFmtId="43" fontId="14" fillId="0" borderId="0" xfId="1" applyFont="1"/>
    <xf numFmtId="43" fontId="11" fillId="0" borderId="65" xfId="1" applyFont="1" applyBorder="1"/>
    <xf numFmtId="43" fontId="11" fillId="0" borderId="14" xfId="1" applyFont="1" applyBorder="1"/>
    <xf numFmtId="43" fontId="11" fillId="0" borderId="69" xfId="1" applyFont="1" applyBorder="1"/>
    <xf numFmtId="43" fontId="11" fillId="0" borderId="25" xfId="1" applyFont="1" applyBorder="1"/>
    <xf numFmtId="0" fontId="11" fillId="0" borderId="101" xfId="0" applyFont="1" applyBorder="1"/>
    <xf numFmtId="0" fontId="10" fillId="0" borderId="102" xfId="0" applyFont="1" applyBorder="1"/>
    <xf numFmtId="0" fontId="11" fillId="0" borderId="102" xfId="0" applyFont="1" applyBorder="1"/>
    <xf numFmtId="0" fontId="10" fillId="0" borderId="101" xfId="0" applyFont="1" applyBorder="1" applyAlignment="1">
      <alignment horizontal="center"/>
    </xf>
    <xf numFmtId="0" fontId="10" fillId="0" borderId="102" xfId="0" applyFont="1" applyBorder="1" applyAlignment="1">
      <alignment horizontal="center"/>
    </xf>
    <xf numFmtId="0" fontId="10" fillId="0" borderId="103" xfId="0" applyFont="1" applyBorder="1" applyAlignment="1">
      <alignment horizontal="center"/>
    </xf>
    <xf numFmtId="0" fontId="11" fillId="0" borderId="104" xfId="0" applyFont="1" applyBorder="1" applyAlignment="1">
      <alignment horizontal="center"/>
    </xf>
    <xf numFmtId="0" fontId="11" fillId="0" borderId="107" xfId="0" applyFont="1" applyBorder="1" applyAlignment="1">
      <alignment horizontal="center"/>
    </xf>
    <xf numFmtId="0" fontId="11" fillId="0" borderId="105" xfId="0" applyFont="1" applyBorder="1" applyAlignment="1">
      <alignment horizontal="center"/>
    </xf>
    <xf numFmtId="0" fontId="11" fillId="0" borderId="106" xfId="0" applyFont="1" applyBorder="1" applyAlignment="1">
      <alignment horizontal="center"/>
    </xf>
    <xf numFmtId="0" fontId="11" fillId="0" borderId="108" xfId="0" applyFont="1" applyBorder="1" applyAlignment="1">
      <alignment horizontal="center"/>
    </xf>
    <xf numFmtId="0" fontId="11" fillId="0" borderId="109" xfId="0" applyFont="1" applyBorder="1" applyAlignment="1">
      <alignment horizontal="center"/>
    </xf>
    <xf numFmtId="0" fontId="10" fillId="0" borderId="104" xfId="0" applyFont="1" applyBorder="1" applyAlignment="1">
      <alignment horizontal="center"/>
    </xf>
    <xf numFmtId="0" fontId="10" fillId="0" borderId="105" xfId="0" applyFont="1" applyBorder="1" applyAlignment="1">
      <alignment horizontal="center"/>
    </xf>
    <xf numFmtId="0" fontId="10" fillId="0" borderId="109" xfId="0" applyFont="1" applyBorder="1" applyAlignment="1">
      <alignment horizontal="center"/>
    </xf>
    <xf numFmtId="0" fontId="11" fillId="0" borderId="110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111" xfId="0" applyFont="1" applyBorder="1" applyAlignment="1">
      <alignment horizontal="center"/>
    </xf>
    <xf numFmtId="0" fontId="11" fillId="0" borderId="112" xfId="0" applyFont="1" applyBorder="1" applyAlignment="1">
      <alignment horizontal="center"/>
    </xf>
    <xf numFmtId="0" fontId="10" fillId="0" borderId="110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112" xfId="0" applyFont="1" applyBorder="1" applyAlignment="1">
      <alignment horizontal="center"/>
    </xf>
    <xf numFmtId="0" fontId="11" fillId="0" borderId="113" xfId="0" applyFont="1" applyBorder="1"/>
    <xf numFmtId="0" fontId="11" fillId="0" borderId="116" xfId="0" applyFont="1" applyBorder="1"/>
    <xf numFmtId="0" fontId="11" fillId="0" borderId="114" xfId="0" applyFont="1" applyBorder="1"/>
    <xf numFmtId="0" fontId="11" fillId="0" borderId="115" xfId="0" applyFont="1" applyBorder="1"/>
    <xf numFmtId="0" fontId="11" fillId="0" borderId="117" xfId="0" applyFont="1" applyBorder="1"/>
    <xf numFmtId="0" fontId="11" fillId="0" borderId="118" xfId="0" applyFont="1" applyBorder="1"/>
    <xf numFmtId="0" fontId="10" fillId="0" borderId="113" xfId="0" applyFont="1" applyBorder="1" applyAlignment="1">
      <alignment horizontal="center"/>
    </xf>
    <xf numFmtId="0" fontId="10" fillId="0" borderId="114" xfId="0" applyFont="1" applyBorder="1" applyAlignment="1">
      <alignment horizontal="center"/>
    </xf>
    <xf numFmtId="0" fontId="10" fillId="0" borderId="118" xfId="0" applyFont="1" applyBorder="1" applyAlignment="1">
      <alignment horizontal="center"/>
    </xf>
    <xf numFmtId="0" fontId="10" fillId="0" borderId="119" xfId="0" applyFont="1" applyBorder="1"/>
    <xf numFmtId="0" fontId="11" fillId="0" borderId="120" xfId="0" applyFont="1" applyBorder="1"/>
    <xf numFmtId="190" fontId="11" fillId="0" borderId="123" xfId="0" applyNumberFormat="1" applyFont="1" applyBorder="1" applyAlignment="1">
      <alignment horizontal="right"/>
    </xf>
    <xf numFmtId="0" fontId="11" fillId="0" borderId="8" xfId="0" applyFont="1" applyBorder="1" applyAlignment="1">
      <alignment wrapText="1"/>
    </xf>
    <xf numFmtId="193" fontId="11" fillId="0" borderId="8" xfId="1" applyNumberFormat="1" applyFont="1" applyFill="1" applyBorder="1"/>
    <xf numFmtId="0" fontId="10" fillId="0" borderId="8" xfId="0" applyFont="1" applyBorder="1"/>
    <xf numFmtId="0" fontId="11" fillId="0" borderId="61" xfId="0" applyFont="1" applyBorder="1"/>
    <xf numFmtId="0" fontId="10" fillId="0" borderId="0" xfId="2" applyFont="1"/>
    <xf numFmtId="0" fontId="11" fillId="0" borderId="0" xfId="2" applyFont="1"/>
    <xf numFmtId="193" fontId="17" fillId="0" borderId="0" xfId="1" applyNumberFormat="1" applyFont="1" applyFill="1"/>
    <xf numFmtId="193" fontId="11" fillId="0" borderId="102" xfId="1" applyNumberFormat="1" applyFont="1" applyFill="1" applyBorder="1"/>
    <xf numFmtId="193" fontId="11" fillId="0" borderId="104" xfId="1" applyNumberFormat="1" applyFont="1" applyFill="1" applyBorder="1" applyAlignment="1">
      <alignment horizontal="center"/>
    </xf>
    <xf numFmtId="193" fontId="11" fillId="0" borderId="110" xfId="1" applyNumberFormat="1" applyFont="1" applyFill="1" applyBorder="1" applyAlignment="1">
      <alignment horizontal="center"/>
    </xf>
    <xf numFmtId="193" fontId="11" fillId="0" borderId="113" xfId="1" applyNumberFormat="1" applyFont="1" applyFill="1" applyBorder="1"/>
    <xf numFmtId="193" fontId="11" fillId="0" borderId="0" xfId="1" applyNumberFormat="1" applyFont="1" applyFill="1"/>
    <xf numFmtId="193" fontId="11" fillId="0" borderId="29" xfId="1" applyNumberFormat="1" applyFont="1" applyFill="1" applyBorder="1" applyAlignment="1" applyProtection="1"/>
    <xf numFmtId="189" fontId="11" fillId="0" borderId="149" xfId="1" applyNumberFormat="1" applyFont="1" applyFill="1" applyBorder="1" applyAlignment="1" applyProtection="1"/>
    <xf numFmtId="43" fontId="11" fillId="0" borderId="203" xfId="1" applyFont="1" applyFill="1" applyBorder="1" applyAlignment="1" applyProtection="1"/>
    <xf numFmtId="43" fontId="11" fillId="0" borderId="33" xfId="1" applyFont="1" applyFill="1" applyBorder="1" applyAlignment="1" applyProtection="1"/>
    <xf numFmtId="43" fontId="11" fillId="0" borderId="204" xfId="1" applyFont="1" applyFill="1" applyBorder="1" applyAlignment="1" applyProtection="1"/>
    <xf numFmtId="43" fontId="11" fillId="0" borderId="205" xfId="1" applyFont="1" applyFill="1" applyBorder="1" applyAlignment="1" applyProtection="1"/>
    <xf numFmtId="0" fontId="6" fillId="0" borderId="148" xfId="0" applyFont="1" applyBorder="1"/>
    <xf numFmtId="193" fontId="17" fillId="0" borderId="0" xfId="1" applyNumberFormat="1" applyFont="1"/>
    <xf numFmtId="193" fontId="9" fillId="0" borderId="129" xfId="1" applyNumberFormat="1" applyFont="1" applyBorder="1" applyAlignment="1">
      <alignment horizontal="center" vertical="center"/>
    </xf>
    <xf numFmtId="193" fontId="11" fillId="0" borderId="25" xfId="1" applyNumberFormat="1" applyFont="1" applyFill="1" applyBorder="1" applyAlignment="1" applyProtection="1"/>
    <xf numFmtId="193" fontId="11" fillId="0" borderId="30" xfId="1" applyNumberFormat="1" applyFont="1" applyFill="1" applyBorder="1" applyAlignment="1" applyProtection="1"/>
    <xf numFmtId="193" fontId="11" fillId="0" borderId="0" xfId="1" applyNumberFormat="1" applyFont="1" applyFill="1" applyBorder="1" applyAlignment="1" applyProtection="1"/>
    <xf numFmtId="193" fontId="11" fillId="0" borderId="2" xfId="1" applyNumberFormat="1" applyFont="1" applyFill="1" applyBorder="1" applyAlignment="1" applyProtection="1"/>
    <xf numFmtId="193" fontId="6" fillId="0" borderId="0" xfId="1" applyNumberFormat="1" applyFont="1"/>
    <xf numFmtId="43" fontId="10" fillId="0" borderId="33" xfId="1" applyFont="1" applyFill="1" applyBorder="1" applyAlignment="1" applyProtection="1"/>
    <xf numFmtId="43" fontId="11" fillId="0" borderId="206" xfId="1" applyFont="1" applyFill="1" applyBorder="1" applyAlignment="1" applyProtection="1"/>
    <xf numFmtId="43" fontId="6" fillId="0" borderId="43" xfId="1" applyFont="1" applyBorder="1" applyAlignment="1">
      <alignment horizontal="center"/>
    </xf>
    <xf numFmtId="43" fontId="6" fillId="0" borderId="44" xfId="1" applyFont="1" applyBorder="1" applyAlignment="1">
      <alignment horizontal="center"/>
    </xf>
    <xf numFmtId="43" fontId="6" fillId="0" borderId="67" xfId="1" applyFont="1" applyBorder="1" applyAlignment="1">
      <alignment horizontal="center"/>
    </xf>
    <xf numFmtId="43" fontId="6" fillId="0" borderId="47" xfId="1" applyFont="1" applyBorder="1" applyAlignment="1">
      <alignment horizontal="center"/>
    </xf>
    <xf numFmtId="43" fontId="6" fillId="0" borderId="25" xfId="1" applyFont="1" applyBorder="1"/>
    <xf numFmtId="43" fontId="3" fillId="0" borderId="29" xfId="1" applyFont="1" applyBorder="1"/>
    <xf numFmtId="43" fontId="9" fillId="0" borderId="66" xfId="1" applyFont="1" applyBorder="1"/>
    <xf numFmtId="43" fontId="9" fillId="0" borderId="124" xfId="1" applyFont="1" applyBorder="1"/>
    <xf numFmtId="43" fontId="6" fillId="0" borderId="42" xfId="1" applyFont="1" applyBorder="1"/>
    <xf numFmtId="43" fontId="6" fillId="0" borderId="44" xfId="1" applyFont="1" applyBorder="1"/>
    <xf numFmtId="43" fontId="6" fillId="0" borderId="67" xfId="1" applyFont="1" applyBorder="1"/>
    <xf numFmtId="43" fontId="6" fillId="0" borderId="85" xfId="1" applyFont="1" applyBorder="1"/>
    <xf numFmtId="43" fontId="6" fillId="0" borderId="31" xfId="1" applyFont="1" applyBorder="1"/>
    <xf numFmtId="43" fontId="6" fillId="0" borderId="186" xfId="1" applyFont="1" applyBorder="1"/>
    <xf numFmtId="43" fontId="6" fillId="0" borderId="36" xfId="1" applyFont="1" applyBorder="1"/>
    <xf numFmtId="43" fontId="9" fillId="0" borderId="69" xfId="1" applyFont="1" applyBorder="1"/>
    <xf numFmtId="0" fontId="13" fillId="4" borderId="0" xfId="0" applyFont="1" applyFill="1"/>
    <xf numFmtId="0" fontId="9" fillId="4" borderId="46" xfId="0" applyFont="1" applyFill="1" applyBorder="1" applyAlignment="1">
      <alignment horizontal="center" vertical="center"/>
    </xf>
    <xf numFmtId="187" fontId="11" fillId="4" borderId="188" xfId="0" applyNumberFormat="1" applyFont="1" applyFill="1" applyBorder="1"/>
    <xf numFmtId="187" fontId="11" fillId="4" borderId="59" xfId="0" applyNumberFormat="1" applyFont="1" applyFill="1" applyBorder="1"/>
    <xf numFmtId="0" fontId="11" fillId="4" borderId="191" xfId="0" applyFont="1" applyFill="1" applyBorder="1"/>
    <xf numFmtId="4" fontId="10" fillId="4" borderId="63" xfId="0" applyNumberFormat="1" applyFont="1" applyFill="1" applyBorder="1"/>
    <xf numFmtId="0" fontId="6" fillId="4" borderId="0" xfId="0" applyFont="1" applyFill="1"/>
    <xf numFmtId="43" fontId="6" fillId="4" borderId="0" xfId="1" applyFont="1" applyFill="1"/>
    <xf numFmtId="43" fontId="9" fillId="4" borderId="0" xfId="1" applyFont="1" applyFill="1" applyBorder="1" applyAlignment="1" applyProtection="1"/>
    <xf numFmtId="187" fontId="6" fillId="4" borderId="0" xfId="0" applyNumberFormat="1" applyFont="1" applyFill="1"/>
    <xf numFmtId="43" fontId="6" fillId="0" borderId="0" xfId="1" applyFont="1" applyAlignment="1">
      <alignment vertical="center"/>
    </xf>
    <xf numFmtId="187" fontId="11" fillId="0" borderId="61" xfId="0" applyNumberFormat="1" applyFont="1" applyBorder="1"/>
    <xf numFmtId="0" fontId="11" fillId="0" borderId="193" xfId="0" applyFont="1" applyBorder="1" applyAlignment="1">
      <alignment horizontal="center"/>
    </xf>
    <xf numFmtId="189" fontId="6" fillId="0" borderId="173" xfId="1" applyNumberFormat="1" applyFont="1" applyFill="1" applyBorder="1"/>
    <xf numFmtId="43" fontId="11" fillId="0" borderId="207" xfId="1" applyFont="1" applyFill="1" applyBorder="1" applyAlignment="1" applyProtection="1"/>
    <xf numFmtId="0" fontId="6" fillId="0" borderId="210" xfId="0" applyFont="1" applyBorder="1"/>
    <xf numFmtId="43" fontId="11" fillId="0" borderId="37" xfId="1" applyFont="1" applyFill="1" applyBorder="1" applyAlignment="1" applyProtection="1"/>
    <xf numFmtId="43" fontId="11" fillId="0" borderId="211" xfId="1" applyFont="1" applyFill="1" applyBorder="1" applyAlignment="1" applyProtection="1"/>
    <xf numFmtId="43" fontId="6" fillId="0" borderId="57" xfId="1" applyFont="1" applyFill="1" applyBorder="1" applyAlignment="1" applyProtection="1"/>
    <xf numFmtId="43" fontId="6" fillId="0" borderId="77" xfId="1" applyFont="1" applyFill="1" applyBorder="1" applyAlignment="1" applyProtection="1"/>
    <xf numFmtId="43" fontId="6" fillId="0" borderId="173" xfId="1" applyFont="1" applyFill="1" applyBorder="1" applyAlignment="1" applyProtection="1"/>
    <xf numFmtId="43" fontId="6" fillId="0" borderId="198" xfId="1" applyFont="1" applyFill="1" applyBorder="1" applyAlignment="1" applyProtection="1"/>
    <xf numFmtId="43" fontId="6" fillId="0" borderId="37" xfId="1" applyFont="1" applyFill="1" applyBorder="1" applyAlignment="1" applyProtection="1"/>
    <xf numFmtId="0" fontId="9" fillId="0" borderId="196" xfId="0" applyFont="1" applyBorder="1"/>
    <xf numFmtId="0" fontId="6" fillId="0" borderId="79" xfId="0" applyFont="1" applyBorder="1"/>
    <xf numFmtId="0" fontId="6" fillId="0" borderId="91" xfId="0" applyFont="1" applyBorder="1" applyAlignment="1">
      <alignment horizontal="center"/>
    </xf>
    <xf numFmtId="0" fontId="6" fillId="0" borderId="213" xfId="0" applyFont="1" applyBorder="1" applyAlignment="1">
      <alignment horizontal="center"/>
    </xf>
    <xf numFmtId="0" fontId="6" fillId="0" borderId="196" xfId="0" applyFont="1" applyBorder="1" applyAlignment="1">
      <alignment horizontal="center"/>
    </xf>
    <xf numFmtId="0" fontId="6" fillId="0" borderId="80" xfId="0" applyFont="1" applyBorder="1" applyAlignment="1">
      <alignment horizontal="center"/>
    </xf>
    <xf numFmtId="0" fontId="6" fillId="0" borderId="33" xfId="0" applyFont="1" applyBorder="1"/>
    <xf numFmtId="0" fontId="9" fillId="0" borderId="33" xfId="0" applyFont="1" applyBorder="1"/>
    <xf numFmtId="0" fontId="6" fillId="0" borderId="197" xfId="0" applyFont="1" applyBorder="1"/>
    <xf numFmtId="0" fontId="9" fillId="0" borderId="39" xfId="0" applyFont="1" applyBorder="1"/>
    <xf numFmtId="43" fontId="9" fillId="0" borderId="40" xfId="1" applyFont="1" applyFill="1" applyBorder="1" applyAlignment="1" applyProtection="1"/>
    <xf numFmtId="43" fontId="9" fillId="0" borderId="87" xfId="1" applyFont="1" applyFill="1" applyBorder="1" applyAlignment="1" applyProtection="1"/>
    <xf numFmtId="43" fontId="9" fillId="0" borderId="0" xfId="1" applyFont="1" applyFill="1" applyBorder="1"/>
    <xf numFmtId="43" fontId="9" fillId="0" borderId="0" xfId="1" applyFont="1" applyFill="1" applyBorder="1" applyAlignment="1">
      <alignment horizontal="center"/>
    </xf>
    <xf numFmtId="43" fontId="9" fillId="0" borderId="2" xfId="1" applyFont="1" applyFill="1" applyBorder="1" applyAlignment="1"/>
    <xf numFmtId="43" fontId="9" fillId="0" borderId="20" xfId="1" applyFont="1" applyFill="1" applyBorder="1" applyAlignment="1">
      <alignment horizontal="center" vertical="center"/>
    </xf>
    <xf numFmtId="43" fontId="9" fillId="0" borderId="21" xfId="1" applyFont="1" applyFill="1" applyBorder="1" applyAlignment="1">
      <alignment horizontal="center"/>
    </xf>
    <xf numFmtId="43" fontId="9" fillId="0" borderId="22" xfId="1" applyFont="1" applyFill="1" applyBorder="1" applyAlignment="1">
      <alignment horizontal="center"/>
    </xf>
    <xf numFmtId="43" fontId="9" fillId="0" borderId="1" xfId="1" applyFont="1" applyFill="1" applyBorder="1" applyAlignment="1">
      <alignment horizontal="center"/>
    </xf>
    <xf numFmtId="43" fontId="9" fillId="0" borderId="23" xfId="1" applyFont="1" applyFill="1" applyBorder="1" applyAlignment="1">
      <alignment horizontal="center"/>
    </xf>
    <xf numFmtId="43" fontId="9" fillId="0" borderId="24" xfId="1" applyFont="1" applyFill="1" applyBorder="1" applyAlignment="1">
      <alignment horizontal="center"/>
    </xf>
    <xf numFmtId="0" fontId="6" fillId="0" borderId="80" xfId="0" applyFont="1" applyBorder="1"/>
    <xf numFmtId="0" fontId="10" fillId="0" borderId="48" xfId="0" applyFont="1" applyBorder="1" applyAlignment="1">
      <alignment wrapText="1"/>
    </xf>
    <xf numFmtId="0" fontId="11" fillId="0" borderId="57" xfId="0" applyFont="1" applyBorder="1" applyAlignment="1">
      <alignment wrapText="1"/>
    </xf>
    <xf numFmtId="0" fontId="11" fillId="0" borderId="60" xfId="0" applyFont="1" applyBorder="1" applyAlignment="1">
      <alignment wrapText="1"/>
    </xf>
    <xf numFmtId="0" fontId="11" fillId="0" borderId="72" xfId="0" applyFont="1" applyBorder="1" applyAlignment="1">
      <alignment wrapText="1"/>
    </xf>
    <xf numFmtId="0" fontId="11" fillId="0" borderId="74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10" fillId="0" borderId="72" xfId="0" applyFont="1" applyBorder="1" applyAlignment="1">
      <alignment wrapText="1"/>
    </xf>
    <xf numFmtId="0" fontId="11" fillId="0" borderId="77" xfId="0" applyFont="1" applyBorder="1" applyAlignment="1">
      <alignment wrapText="1"/>
    </xf>
    <xf numFmtId="0" fontId="9" fillId="0" borderId="24" xfId="0" applyFont="1" applyBorder="1" applyAlignment="1">
      <alignment wrapText="1"/>
    </xf>
    <xf numFmtId="0" fontId="9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left"/>
    </xf>
    <xf numFmtId="189" fontId="11" fillId="0" borderId="0" xfId="1" applyNumberFormat="1" applyFont="1" applyFill="1" applyAlignment="1">
      <alignment horizontal="left"/>
    </xf>
    <xf numFmtId="43" fontId="11" fillId="0" borderId="0" xfId="1" applyFont="1" applyBorder="1"/>
    <xf numFmtId="187" fontId="10" fillId="0" borderId="65" xfId="0" applyNumberFormat="1" applyFont="1" applyBorder="1"/>
    <xf numFmtId="193" fontId="11" fillId="0" borderId="34" xfId="1" applyNumberFormat="1" applyFont="1" applyFill="1" applyBorder="1" applyAlignment="1" applyProtection="1"/>
    <xf numFmtId="43" fontId="11" fillId="0" borderId="214" xfId="1" applyFont="1" applyFill="1" applyBorder="1" applyAlignment="1" applyProtection="1"/>
    <xf numFmtId="43" fontId="11" fillId="0" borderId="141" xfId="1" applyFont="1" applyFill="1" applyBorder="1" applyAlignment="1" applyProtection="1"/>
    <xf numFmtId="43" fontId="11" fillId="0" borderId="140" xfId="1" applyFont="1" applyFill="1" applyBorder="1" applyAlignment="1" applyProtection="1"/>
    <xf numFmtId="43" fontId="11" fillId="0" borderId="122" xfId="1" applyFont="1" applyFill="1" applyBorder="1" applyAlignment="1" applyProtection="1"/>
    <xf numFmtId="43" fontId="11" fillId="0" borderId="216" xfId="1" applyFont="1" applyFill="1" applyBorder="1" applyAlignment="1" applyProtection="1"/>
    <xf numFmtId="43" fontId="11" fillId="0" borderId="217" xfId="1" applyFont="1" applyFill="1" applyBorder="1" applyAlignment="1" applyProtection="1"/>
    <xf numFmtId="43" fontId="11" fillId="0" borderId="71" xfId="1" applyFont="1" applyFill="1" applyBorder="1" applyAlignment="1" applyProtection="1"/>
    <xf numFmtId="43" fontId="11" fillId="0" borderId="218" xfId="1" applyFont="1" applyFill="1" applyBorder="1" applyAlignment="1" applyProtection="1"/>
    <xf numFmtId="187" fontId="9" fillId="0" borderId="14" xfId="0" applyNumberFormat="1" applyFont="1" applyBorder="1"/>
    <xf numFmtId="0" fontId="9" fillId="0" borderId="219" xfId="0" applyFont="1" applyBorder="1"/>
    <xf numFmtId="193" fontId="11" fillId="0" borderId="35" xfId="1" applyNumberFormat="1" applyFont="1" applyFill="1" applyBorder="1" applyAlignment="1" applyProtection="1"/>
    <xf numFmtId="43" fontId="11" fillId="0" borderId="223" xfId="1" applyFont="1" applyFill="1" applyBorder="1" applyAlignment="1" applyProtection="1"/>
    <xf numFmtId="43" fontId="11" fillId="0" borderId="225" xfId="1" applyFont="1" applyFill="1" applyBorder="1" applyAlignment="1" applyProtection="1"/>
    <xf numFmtId="190" fontId="10" fillId="2" borderId="208" xfId="0" applyNumberFormat="1" applyFont="1" applyFill="1" applyBorder="1"/>
    <xf numFmtId="190" fontId="10" fillId="2" borderId="209" xfId="0" applyNumberFormat="1" applyFont="1" applyFill="1" applyBorder="1"/>
    <xf numFmtId="190" fontId="10" fillId="2" borderId="224" xfId="0" applyNumberFormat="1" applyFont="1" applyFill="1" applyBorder="1"/>
    <xf numFmtId="190" fontId="10" fillId="0" borderId="226" xfId="0" applyNumberFormat="1" applyFont="1" applyBorder="1"/>
    <xf numFmtId="190" fontId="10" fillId="2" borderId="226" xfId="0" applyNumberFormat="1" applyFont="1" applyFill="1" applyBorder="1"/>
    <xf numFmtId="190" fontId="10" fillId="2" borderId="212" xfId="0" applyNumberFormat="1" applyFont="1" applyFill="1" applyBorder="1"/>
    <xf numFmtId="190" fontId="10" fillId="2" borderId="137" xfId="0" applyNumberFormat="1" applyFont="1" applyFill="1" applyBorder="1"/>
    <xf numFmtId="190" fontId="10" fillId="2" borderId="138" xfId="0" applyNumberFormat="1" applyFont="1" applyFill="1" applyBorder="1"/>
    <xf numFmtId="190" fontId="10" fillId="2" borderId="139" xfId="0" applyNumberFormat="1" applyFont="1" applyFill="1" applyBorder="1"/>
    <xf numFmtId="190" fontId="10" fillId="2" borderId="8" xfId="0" applyNumberFormat="1" applyFont="1" applyFill="1" applyBorder="1"/>
    <xf numFmtId="190" fontId="10" fillId="2" borderId="7" xfId="0" applyNumberFormat="1" applyFont="1" applyFill="1" applyBorder="1"/>
    <xf numFmtId="4" fontId="6" fillId="0" borderId="0" xfId="2" applyNumberFormat="1" applyFont="1"/>
    <xf numFmtId="4" fontId="9" fillId="0" borderId="0" xfId="2" applyNumberFormat="1" applyFont="1"/>
    <xf numFmtId="192" fontId="6" fillId="0" borderId="0" xfId="4" applyNumberFormat="1" applyFont="1" applyFill="1" applyBorder="1" applyAlignment="1">
      <alignment horizontal="center" vertical="center"/>
    </xf>
    <xf numFmtId="43" fontId="11" fillId="0" borderId="18" xfId="1" applyFont="1" applyFill="1" applyBorder="1" applyAlignment="1" applyProtection="1"/>
    <xf numFmtId="191" fontId="11" fillId="2" borderId="228" xfId="0" applyNumberFormat="1" applyFont="1" applyFill="1" applyBorder="1"/>
    <xf numFmtId="191" fontId="11" fillId="2" borderId="45" xfId="0" applyNumberFormat="1" applyFont="1" applyFill="1" applyBorder="1"/>
    <xf numFmtId="191" fontId="11" fillId="2" borderId="229" xfId="0" applyNumberFormat="1" applyFont="1" applyFill="1" applyBorder="1"/>
    <xf numFmtId="190" fontId="11" fillId="2" borderId="215" xfId="0" applyNumberFormat="1" applyFont="1" applyFill="1" applyBorder="1"/>
    <xf numFmtId="190" fontId="11" fillId="2" borderId="166" xfId="0" applyNumberFormat="1" applyFont="1" applyFill="1" applyBorder="1"/>
    <xf numFmtId="190" fontId="11" fillId="2" borderId="214" xfId="0" applyNumberFormat="1" applyFont="1" applyFill="1" applyBorder="1"/>
    <xf numFmtId="190" fontId="11" fillId="2" borderId="121" xfId="0" applyNumberFormat="1" applyFont="1" applyFill="1" applyBorder="1"/>
    <xf numFmtId="190" fontId="11" fillId="2" borderId="34" xfId="0" applyNumberFormat="1" applyFont="1" applyFill="1" applyBorder="1"/>
    <xf numFmtId="190" fontId="11" fillId="2" borderId="227" xfId="0" applyNumberFormat="1" applyFont="1" applyFill="1" applyBorder="1"/>
    <xf numFmtId="0" fontId="5" fillId="0" borderId="0" xfId="7" applyFont="1" applyAlignment="1">
      <alignment horizontal="left"/>
    </xf>
    <xf numFmtId="0" fontId="2" fillId="0" borderId="0" xfId="7" applyFont="1" applyAlignment="1">
      <alignment horizontal="center"/>
    </xf>
    <xf numFmtId="0" fontId="4" fillId="0" borderId="0" xfId="7" applyFont="1" applyAlignment="1">
      <alignment horizontal="center"/>
    </xf>
    <xf numFmtId="0" fontId="5" fillId="0" borderId="1" xfId="7" applyFont="1" applyBorder="1" applyAlignment="1">
      <alignment horizontal="right"/>
    </xf>
    <xf numFmtId="0" fontId="5" fillId="0" borderId="2" xfId="7" applyFont="1" applyBorder="1" applyAlignment="1">
      <alignment horizontal="center"/>
    </xf>
    <xf numFmtId="0" fontId="5" fillId="0" borderId="13" xfId="7" applyFont="1" applyBorder="1" applyAlignment="1">
      <alignment horizontal="center"/>
    </xf>
    <xf numFmtId="43" fontId="9" fillId="0" borderId="1" xfId="1" applyFont="1" applyFill="1" applyBorder="1" applyAlignment="1">
      <alignment horizontal="left" vertical="center"/>
    </xf>
    <xf numFmtId="43" fontId="9" fillId="0" borderId="2" xfId="1" applyFont="1" applyFill="1" applyBorder="1" applyAlignment="1">
      <alignment horizontal="center" vertical="center"/>
    </xf>
    <xf numFmtId="43" fontId="9" fillId="0" borderId="17" xfId="1" applyFont="1" applyFill="1" applyBorder="1" applyAlignment="1">
      <alignment horizontal="center"/>
    </xf>
    <xf numFmtId="43" fontId="9" fillId="0" borderId="18" xfId="1" applyFont="1" applyFill="1" applyBorder="1" applyAlignment="1">
      <alignment horizontal="center"/>
    </xf>
    <xf numFmtId="43" fontId="9" fillId="0" borderId="19" xfId="1" applyFont="1" applyFill="1" applyBorder="1" applyAlignment="1">
      <alignment horizontal="center"/>
    </xf>
    <xf numFmtId="43" fontId="9" fillId="0" borderId="22" xfId="1" applyFont="1" applyFill="1" applyBorder="1" applyAlignment="1">
      <alignment horizontal="center" vertical="center"/>
    </xf>
    <xf numFmtId="43" fontId="9" fillId="0" borderId="24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wrapText="1"/>
    </xf>
    <xf numFmtId="0" fontId="9" fillId="0" borderId="4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43" fontId="11" fillId="0" borderId="21" xfId="1" applyFont="1" applyFill="1" applyBorder="1" applyAlignment="1" applyProtection="1">
      <alignment horizontal="center" vertical="center"/>
    </xf>
    <xf numFmtId="43" fontId="11" fillId="0" borderId="20" xfId="1" applyFont="1" applyFill="1" applyBorder="1" applyAlignment="1" applyProtection="1">
      <alignment horizontal="center" vertical="center"/>
    </xf>
    <xf numFmtId="43" fontId="11" fillId="0" borderId="221" xfId="1" applyFont="1" applyFill="1" applyBorder="1" applyAlignment="1" applyProtection="1">
      <alignment horizontal="center" vertical="center"/>
    </xf>
    <xf numFmtId="43" fontId="11" fillId="0" borderId="54" xfId="1" applyFont="1" applyFill="1" applyBorder="1" applyAlignment="1" applyProtection="1">
      <alignment horizontal="center" vertical="center"/>
    </xf>
    <xf numFmtId="43" fontId="11" fillId="0" borderId="0" xfId="1" applyFont="1" applyFill="1" applyBorder="1" applyAlignment="1" applyProtection="1">
      <alignment horizontal="center" vertical="center"/>
    </xf>
    <xf numFmtId="43" fontId="11" fillId="0" borderId="49" xfId="1" applyFont="1" applyFill="1" applyBorder="1" applyAlignment="1" applyProtection="1">
      <alignment horizontal="center" vertical="center"/>
    </xf>
    <xf numFmtId="43" fontId="11" fillId="0" borderId="23" xfId="1" applyFont="1" applyFill="1" applyBorder="1" applyAlignment="1" applyProtection="1">
      <alignment horizontal="center" vertical="center"/>
    </xf>
    <xf numFmtId="43" fontId="11" fillId="0" borderId="1" xfId="1" applyFont="1" applyFill="1" applyBorder="1" applyAlignment="1" applyProtection="1">
      <alignment horizontal="center" vertical="center"/>
    </xf>
    <xf numFmtId="43" fontId="11" fillId="0" borderId="142" xfId="1" applyFont="1" applyFill="1" applyBorder="1" applyAlignment="1" applyProtection="1">
      <alignment horizontal="center" vertical="center"/>
    </xf>
    <xf numFmtId="43" fontId="11" fillId="0" borderId="17" xfId="1" applyFont="1" applyFill="1" applyBorder="1" applyAlignment="1" applyProtection="1">
      <alignment horizontal="center"/>
    </xf>
    <xf numFmtId="43" fontId="11" fillId="0" borderId="18" xfId="1" applyFont="1" applyFill="1" applyBorder="1" applyAlignment="1" applyProtection="1">
      <alignment horizontal="center"/>
    </xf>
    <xf numFmtId="43" fontId="11" fillId="0" borderId="19" xfId="1" applyFont="1" applyFill="1" applyBorder="1" applyAlignment="1" applyProtection="1">
      <alignment horizontal="center"/>
    </xf>
    <xf numFmtId="187" fontId="11" fillId="0" borderId="21" xfId="0" applyNumberFormat="1" applyFont="1" applyBorder="1" applyAlignment="1">
      <alignment horizontal="center" vertical="center"/>
    </xf>
    <xf numFmtId="187" fontId="11" fillId="0" borderId="20" xfId="0" applyNumberFormat="1" applyFont="1" applyBorder="1" applyAlignment="1">
      <alignment horizontal="center" vertical="center"/>
    </xf>
    <xf numFmtId="187" fontId="11" fillId="0" borderId="221" xfId="0" applyNumberFormat="1" applyFont="1" applyBorder="1" applyAlignment="1">
      <alignment horizontal="center" vertical="center"/>
    </xf>
    <xf numFmtId="187" fontId="11" fillId="0" borderId="54" xfId="0" applyNumberFormat="1" applyFont="1" applyBorder="1" applyAlignment="1">
      <alignment horizontal="center" vertical="center"/>
    </xf>
    <xf numFmtId="187" fontId="11" fillId="0" borderId="0" xfId="0" applyNumberFormat="1" applyFont="1" applyAlignment="1">
      <alignment horizontal="center" vertical="center"/>
    </xf>
    <xf numFmtId="187" fontId="11" fillId="0" borderId="49" xfId="0" applyNumberFormat="1" applyFont="1" applyBorder="1" applyAlignment="1">
      <alignment horizontal="center" vertical="center"/>
    </xf>
    <xf numFmtId="187" fontId="11" fillId="0" borderId="23" xfId="0" applyNumberFormat="1" applyFont="1" applyBorder="1" applyAlignment="1">
      <alignment horizontal="center" vertical="center"/>
    </xf>
    <xf numFmtId="187" fontId="11" fillId="0" borderId="1" xfId="0" applyNumberFormat="1" applyFont="1" applyBorder="1" applyAlignment="1">
      <alignment horizontal="center" vertical="center"/>
    </xf>
    <xf numFmtId="187" fontId="11" fillId="0" borderId="142" xfId="0" applyNumberFormat="1" applyFont="1" applyBorder="1" applyAlignment="1">
      <alignment horizontal="center" vertical="center"/>
    </xf>
    <xf numFmtId="43" fontId="11" fillId="0" borderId="38" xfId="1" applyFont="1" applyFill="1" applyBorder="1" applyAlignment="1" applyProtection="1">
      <alignment horizontal="center" vertical="center"/>
    </xf>
    <xf numFmtId="43" fontId="11" fillId="0" borderId="37" xfId="1" applyFont="1" applyFill="1" applyBorder="1" applyAlignment="1" applyProtection="1">
      <alignment horizontal="center" vertical="center"/>
    </xf>
    <xf numFmtId="43" fontId="11" fillId="0" borderId="174" xfId="1" applyFont="1" applyFill="1" applyBorder="1" applyAlignment="1" applyProtection="1">
      <alignment horizontal="center" vertical="center"/>
    </xf>
    <xf numFmtId="43" fontId="11" fillId="0" borderId="222" xfId="1" applyFont="1" applyFill="1" applyBorder="1" applyAlignment="1" applyProtection="1">
      <alignment horizontal="center" vertical="center"/>
    </xf>
    <xf numFmtId="43" fontId="11" fillId="0" borderId="73" xfId="1" applyFont="1" applyFill="1" applyBorder="1" applyAlignment="1" applyProtection="1">
      <alignment horizontal="center" vertical="center"/>
    </xf>
    <xf numFmtId="43" fontId="11" fillId="0" borderId="171" xfId="1" applyFont="1" applyFill="1" applyBorder="1" applyAlignment="1" applyProtection="1">
      <alignment horizontal="center" vertical="center"/>
    </xf>
    <xf numFmtId="43" fontId="11" fillId="0" borderId="31" xfId="1" applyFont="1" applyFill="1" applyBorder="1" applyAlignment="1" applyProtection="1">
      <alignment horizontal="center"/>
    </xf>
    <xf numFmtId="43" fontId="11" fillId="0" borderId="30" xfId="1" applyFont="1" applyFill="1" applyBorder="1" applyAlignment="1" applyProtection="1">
      <alignment horizontal="center"/>
    </xf>
    <xf numFmtId="43" fontId="11" fillId="0" borderId="141" xfId="1" applyFont="1" applyFill="1" applyBorder="1" applyAlignment="1" applyProtection="1">
      <alignment horizontal="center"/>
    </xf>
    <xf numFmtId="43" fontId="11" fillId="0" borderId="136" xfId="1" applyFont="1" applyFill="1" applyBorder="1" applyAlignment="1" applyProtection="1">
      <alignment horizontal="center" vertical="center"/>
    </xf>
    <xf numFmtId="43" fontId="11" fillId="0" borderId="220" xfId="1" applyFont="1" applyFill="1" applyBorder="1" applyAlignment="1" applyProtection="1">
      <alignment horizontal="center" vertical="center"/>
    </xf>
    <xf numFmtId="43" fontId="11" fillId="0" borderId="199" xfId="1" applyFont="1" applyFill="1" applyBorder="1" applyAlignment="1" applyProtection="1">
      <alignment horizontal="center" vertical="center"/>
    </xf>
    <xf numFmtId="43" fontId="11" fillId="0" borderId="193" xfId="1" applyFont="1" applyFill="1" applyBorder="1" applyAlignment="1" applyProtection="1">
      <alignment horizontal="center"/>
    </xf>
    <xf numFmtId="0" fontId="9" fillId="0" borderId="144" xfId="0" applyFont="1" applyBorder="1" applyAlignment="1">
      <alignment horizontal="center" vertical="center"/>
    </xf>
    <xf numFmtId="0" fontId="9" fillId="0" borderId="146" xfId="0" applyFont="1" applyBorder="1" applyAlignment="1">
      <alignment horizontal="center" vertical="center"/>
    </xf>
    <xf numFmtId="0" fontId="9" fillId="0" borderId="105" xfId="0" applyFont="1" applyBorder="1" applyAlignment="1">
      <alignment horizontal="center" vertical="center"/>
    </xf>
    <xf numFmtId="0" fontId="9" fillId="0" borderId="114" xfId="0" applyFont="1" applyBorder="1" applyAlignment="1">
      <alignment horizontal="center" vertical="center"/>
    </xf>
    <xf numFmtId="0" fontId="9" fillId="0" borderId="145" xfId="0" applyFont="1" applyBorder="1" applyAlignment="1">
      <alignment horizontal="center" vertical="center"/>
    </xf>
    <xf numFmtId="0" fontId="9" fillId="0" borderId="147" xfId="0" applyFont="1" applyBorder="1" applyAlignment="1">
      <alignment horizontal="center" vertical="center"/>
    </xf>
    <xf numFmtId="0" fontId="9" fillId="0" borderId="104" xfId="0" applyFont="1" applyBorder="1" applyAlignment="1">
      <alignment horizontal="center" vertical="center"/>
    </xf>
    <xf numFmtId="0" fontId="9" fillId="0" borderId="107" xfId="0" applyFont="1" applyBorder="1" applyAlignment="1">
      <alignment horizontal="center" vertical="center"/>
    </xf>
    <xf numFmtId="0" fontId="9" fillId="0" borderId="126" xfId="0" applyFont="1" applyBorder="1" applyAlignment="1">
      <alignment horizontal="center" vertical="center"/>
    </xf>
    <xf numFmtId="0" fontId="9" fillId="0" borderId="127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59" xfId="0" applyFont="1" applyBorder="1" applyAlignment="1">
      <alignment horizontal="center" vertical="center"/>
    </xf>
    <xf numFmtId="0" fontId="9" fillId="0" borderId="154" xfId="0" applyFont="1" applyBorder="1" applyAlignment="1">
      <alignment horizontal="center" vertical="center"/>
    </xf>
    <xf numFmtId="0" fontId="9" fillId="0" borderId="157" xfId="0" applyFont="1" applyBorder="1" applyAlignment="1">
      <alignment horizontal="center" vertical="center"/>
    </xf>
    <xf numFmtId="0" fontId="9" fillId="0" borderId="16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50" xfId="0" applyFont="1" applyBorder="1" applyAlignment="1">
      <alignment horizontal="center" vertical="center"/>
    </xf>
    <xf numFmtId="0" fontId="9" fillId="0" borderId="151" xfId="0" applyFont="1" applyBorder="1" applyAlignment="1">
      <alignment horizontal="center" vertical="center"/>
    </xf>
    <xf numFmtId="0" fontId="9" fillId="0" borderId="152" xfId="0" applyFont="1" applyBorder="1" applyAlignment="1">
      <alignment horizontal="center" vertical="center"/>
    </xf>
    <xf numFmtId="0" fontId="9" fillId="0" borderId="153" xfId="0" applyFont="1" applyBorder="1" applyAlignment="1">
      <alignment horizontal="center" vertical="center"/>
    </xf>
    <xf numFmtId="0" fontId="9" fillId="0" borderId="156" xfId="0" applyFont="1" applyBorder="1" applyAlignment="1">
      <alignment horizontal="center" vertical="center"/>
    </xf>
    <xf numFmtId="0" fontId="9" fillId="0" borderId="158" xfId="0" applyFont="1" applyBorder="1" applyAlignment="1">
      <alignment horizontal="center" vertical="center"/>
    </xf>
    <xf numFmtId="0" fontId="9" fillId="0" borderId="180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67" xfId="0" applyBorder="1" applyAlignment="1">
      <alignment horizontal="center"/>
    </xf>
    <xf numFmtId="43" fontId="9" fillId="0" borderId="180" xfId="1" applyFont="1" applyBorder="1" applyAlignment="1">
      <alignment horizontal="center"/>
    </xf>
    <xf numFmtId="43" fontId="0" fillId="0" borderId="44" xfId="1" applyFont="1" applyBorder="1" applyAlignment="1">
      <alignment horizontal="center"/>
    </xf>
    <xf numFmtId="43" fontId="0" fillId="0" borderId="67" xfId="1" applyFont="1" applyBorder="1" applyAlignment="1">
      <alignment horizontal="center"/>
    </xf>
    <xf numFmtId="43" fontId="0" fillId="0" borderId="181" xfId="1" applyFont="1" applyBorder="1" applyAlignment="1">
      <alignment horizontal="center"/>
    </xf>
  </cellXfs>
  <cellStyles count="8">
    <cellStyle name="เครื่องหมายจุลภาค 2" xfId="4" xr:uid="{259236AD-5D95-4F81-BE94-34E9B1DECB15}"/>
    <cellStyle name="เครื่องหมายจุลภาค_ต้นทุน 57" xfId="3" xr:uid="{0510C762-379F-4952-80A7-26C17F5638F4}"/>
    <cellStyle name="จุลภาค" xfId="1" builtinId="3"/>
    <cellStyle name="จุลภาค 2" xfId="6" xr:uid="{EABC3956-530B-4C87-8FBB-8BF3A7C18B55}"/>
    <cellStyle name="ปกติ" xfId="0" builtinId="0"/>
    <cellStyle name="ปกติ 2" xfId="5" xr:uid="{050240FE-01F1-4FB3-959D-551B66B5F734}"/>
    <cellStyle name="ปกติ 3" xfId="7" xr:uid="{67973772-FEAB-4BE8-9A29-F492DCD6FD77}"/>
    <cellStyle name="ปกติ_ต้นทุน 57" xfId="2" xr:uid="{3CD74799-8140-48E0-B834-6C99CF0E6A89}"/>
  </cellStyles>
  <dxfs count="0"/>
  <tableStyles count="0" defaultTableStyle="TableStyleMedium2" defaultPivotStyle="PivotStyleLight16"/>
  <colors>
    <mruColors>
      <color rgb="FF66FF66"/>
      <color rgb="FF66FFFF"/>
      <color rgb="FFCC99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636467</xdr:colOff>
      <xdr:row>47</xdr:row>
      <xdr:rowOff>17984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B681314-DD40-CB19-36D1-FC63B95C5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66667" cy="85238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614;&#3621;&#3629;&#3618;\&#3605;&#3657;&#3609;&#3607;&#3640;&#3609;&#3611;&#3637;&#3591;&#3610;67\&#3626;&#3606;&#3634;&#3610;&#3633;&#3609;&#3650;&#3619;&#3588;&#3607;&#3619;&#3623;&#3591;&#3629;&#3585;\&#3626;&#3606;&#3634;&#3610;&#3633;&#3609;&#3650;&#3619;&#3588;&#3607;&#3619;&#3623;&#3591;&#3629;&#3585;%20&#3605;&#3634;&#3619;&#3634;&#3591;%201%20&#3651;&#3594;&#3657;&#3629;&#3633;&#3609;&#3609;&#3637;&#3657;&#3621;&#3656;&#3634;&#3626;&#3640;&#3604;.xls" TargetMode="External"/><Relationship Id="rId1" Type="http://schemas.openxmlformats.org/officeDocument/2006/relationships/externalLinkPath" Target="&#3626;&#3606;&#3634;&#3610;&#3633;&#3609;&#3650;&#3619;&#3588;&#3607;&#3619;&#3623;&#3591;&#3629;&#3585;/&#3626;&#3606;&#3634;&#3610;&#3633;&#3609;&#3650;&#3619;&#3588;&#3607;&#3619;&#3623;&#3591;&#3629;&#3585;%20&#3605;&#3634;&#3619;&#3634;&#3591;%201%20&#3651;&#3594;&#3657;&#3629;&#3633;&#3609;&#3609;&#3637;&#3657;&#3621;&#3656;&#3634;&#3626;&#3640;&#36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ตารางที่ 1"/>
      <sheetName val="table1"/>
      <sheetName val="รายงานต้นทุนตามแหล่งเงิน"/>
      <sheetName val="รายการที่ตัดออก"/>
      <sheetName val="NEW GFMIS"/>
      <sheetName val="NEW GFMIS (2)"/>
    </sheetNames>
    <sheetDataSet>
      <sheetData sheetId="0" refreshError="1"/>
      <sheetData sheetId="1">
        <row r="2">
          <cell r="B2">
            <v>27369563.609999999</v>
          </cell>
          <cell r="C2">
            <v>282018712.46000004</v>
          </cell>
          <cell r="D2">
            <v>1704430.84</v>
          </cell>
        </row>
        <row r="3">
          <cell r="B3">
            <v>1962613.77</v>
          </cell>
          <cell r="C3">
            <v>25881400.330000002</v>
          </cell>
        </row>
        <row r="4">
          <cell r="B4">
            <v>108435</v>
          </cell>
          <cell r="C4">
            <v>1539706.9800000002</v>
          </cell>
        </row>
        <row r="6">
          <cell r="B6">
            <v>27089821.339999996</v>
          </cell>
          <cell r="C6">
            <v>136319185.88</v>
          </cell>
          <cell r="D6">
            <v>0</v>
          </cell>
        </row>
        <row r="7">
          <cell r="D7">
            <v>9184875</v>
          </cell>
        </row>
        <row r="8">
          <cell r="C8">
            <v>290459518.12</v>
          </cell>
        </row>
        <row r="9">
          <cell r="B9">
            <v>19</v>
          </cell>
          <cell r="C9">
            <v>43431.81</v>
          </cell>
        </row>
        <row r="10">
          <cell r="C10">
            <v>24246157.370000001</v>
          </cell>
        </row>
      </sheetData>
      <sheetData sheetId="2">
        <row r="21">
          <cell r="H21">
            <v>5560680</v>
          </cell>
          <cell r="I21">
            <v>789250689.93999994</v>
          </cell>
        </row>
        <row r="24">
          <cell r="I24">
            <v>86388756.469999999</v>
          </cell>
        </row>
        <row r="27">
          <cell r="H27">
            <v>7249500.6699999999</v>
          </cell>
          <cell r="I27">
            <v>34333155.309999995</v>
          </cell>
        </row>
      </sheetData>
      <sheetData sheetId="3" refreshError="1"/>
      <sheetData sheetId="4">
        <row r="8009">
          <cell r="E8009">
            <v>3763190855.75</v>
          </cell>
        </row>
      </sheetData>
      <sheetData sheetId="5">
        <row r="172">
          <cell r="E172">
            <v>12100</v>
          </cell>
        </row>
      </sheetData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BB31B-2981-4EB3-BFA7-8B76EC2851C1}">
  <sheetPr>
    <pageSetUpPr fitToPage="1"/>
  </sheetPr>
  <dimension ref="A1:IQ42"/>
  <sheetViews>
    <sheetView topLeftCell="A19" zoomScale="93" zoomScaleNormal="93" workbookViewId="0">
      <selection sqref="A1:F37"/>
    </sheetView>
  </sheetViews>
  <sheetFormatPr defaultRowHeight="24.95" customHeight="1"/>
  <cols>
    <col min="1" max="1" width="8.875" style="338" bestFit="1" customWidth="1"/>
    <col min="2" max="2" width="40.75" style="338" bestFit="1" customWidth="1"/>
    <col min="3" max="3" width="17.125" style="338" customWidth="1"/>
    <col min="4" max="4" width="17" style="338" customWidth="1"/>
    <col min="5" max="5" width="15.5" style="338" customWidth="1"/>
    <col min="6" max="6" width="16.625" style="338" customWidth="1"/>
    <col min="7" max="251" width="9" style="338"/>
    <col min="252" max="252" width="8.875" style="338" bestFit="1" customWidth="1"/>
    <col min="253" max="253" width="40.75" style="338" bestFit="1" customWidth="1"/>
    <col min="254" max="254" width="17.125" style="338" customWidth="1"/>
    <col min="255" max="255" width="17" style="338" customWidth="1"/>
    <col min="256" max="256" width="15.5" style="338" customWidth="1"/>
    <col min="257" max="257" width="16.625" style="338" customWidth="1"/>
    <col min="258" max="507" width="9" style="338"/>
    <col min="508" max="508" width="8.875" style="338" bestFit="1" customWidth="1"/>
    <col min="509" max="509" width="40.75" style="338" bestFit="1" customWidth="1"/>
    <col min="510" max="510" width="17.125" style="338" customWidth="1"/>
    <col min="511" max="511" width="17" style="338" customWidth="1"/>
    <col min="512" max="512" width="15.5" style="338" customWidth="1"/>
    <col min="513" max="513" width="16.625" style="338" customWidth="1"/>
    <col min="514" max="763" width="9" style="338"/>
    <col min="764" max="764" width="8.875" style="338" bestFit="1" customWidth="1"/>
    <col min="765" max="765" width="40.75" style="338" bestFit="1" customWidth="1"/>
    <col min="766" max="766" width="17.125" style="338" customWidth="1"/>
    <col min="767" max="767" width="17" style="338" customWidth="1"/>
    <col min="768" max="768" width="15.5" style="338" customWidth="1"/>
    <col min="769" max="769" width="16.625" style="338" customWidth="1"/>
    <col min="770" max="1019" width="9" style="338"/>
    <col min="1020" max="1020" width="8.875" style="338" bestFit="1" customWidth="1"/>
    <col min="1021" max="1021" width="40.75" style="338" bestFit="1" customWidth="1"/>
    <col min="1022" max="1022" width="17.125" style="338" customWidth="1"/>
    <col min="1023" max="1023" width="17" style="338" customWidth="1"/>
    <col min="1024" max="1024" width="15.5" style="338" customWidth="1"/>
    <col min="1025" max="1025" width="16.625" style="338" customWidth="1"/>
    <col min="1026" max="1275" width="9" style="338"/>
    <col min="1276" max="1276" width="8.875" style="338" bestFit="1" customWidth="1"/>
    <col min="1277" max="1277" width="40.75" style="338" bestFit="1" customWidth="1"/>
    <col min="1278" max="1278" width="17.125" style="338" customWidth="1"/>
    <col min="1279" max="1279" width="17" style="338" customWidth="1"/>
    <col min="1280" max="1280" width="15.5" style="338" customWidth="1"/>
    <col min="1281" max="1281" width="16.625" style="338" customWidth="1"/>
    <col min="1282" max="1531" width="9" style="338"/>
    <col min="1532" max="1532" width="8.875" style="338" bestFit="1" customWidth="1"/>
    <col min="1533" max="1533" width="40.75" style="338" bestFit="1" customWidth="1"/>
    <col min="1534" max="1534" width="17.125" style="338" customWidth="1"/>
    <col min="1535" max="1535" width="17" style="338" customWidth="1"/>
    <col min="1536" max="1536" width="15.5" style="338" customWidth="1"/>
    <col min="1537" max="1537" width="16.625" style="338" customWidth="1"/>
    <col min="1538" max="1787" width="9" style="338"/>
    <col min="1788" max="1788" width="8.875" style="338" bestFit="1" customWidth="1"/>
    <col min="1789" max="1789" width="40.75" style="338" bestFit="1" customWidth="1"/>
    <col min="1790" max="1790" width="17.125" style="338" customWidth="1"/>
    <col min="1791" max="1791" width="17" style="338" customWidth="1"/>
    <col min="1792" max="1792" width="15.5" style="338" customWidth="1"/>
    <col min="1793" max="1793" width="16.625" style="338" customWidth="1"/>
    <col min="1794" max="2043" width="9" style="338"/>
    <col min="2044" max="2044" width="8.875" style="338" bestFit="1" customWidth="1"/>
    <col min="2045" max="2045" width="40.75" style="338" bestFit="1" customWidth="1"/>
    <col min="2046" max="2046" width="17.125" style="338" customWidth="1"/>
    <col min="2047" max="2047" width="17" style="338" customWidth="1"/>
    <col min="2048" max="2048" width="15.5" style="338" customWidth="1"/>
    <col min="2049" max="2049" width="16.625" style="338" customWidth="1"/>
    <col min="2050" max="2299" width="9" style="338"/>
    <col min="2300" max="2300" width="8.875" style="338" bestFit="1" customWidth="1"/>
    <col min="2301" max="2301" width="40.75" style="338" bestFit="1" customWidth="1"/>
    <col min="2302" max="2302" width="17.125" style="338" customWidth="1"/>
    <col min="2303" max="2303" width="17" style="338" customWidth="1"/>
    <col min="2304" max="2304" width="15.5" style="338" customWidth="1"/>
    <col min="2305" max="2305" width="16.625" style="338" customWidth="1"/>
    <col min="2306" max="2555" width="9" style="338"/>
    <col min="2556" max="2556" width="8.875" style="338" bestFit="1" customWidth="1"/>
    <col min="2557" max="2557" width="40.75" style="338" bestFit="1" customWidth="1"/>
    <col min="2558" max="2558" width="17.125" style="338" customWidth="1"/>
    <col min="2559" max="2559" width="17" style="338" customWidth="1"/>
    <col min="2560" max="2560" width="15.5" style="338" customWidth="1"/>
    <col min="2561" max="2561" width="16.625" style="338" customWidth="1"/>
    <col min="2562" max="2811" width="9" style="338"/>
    <col min="2812" max="2812" width="8.875" style="338" bestFit="1" customWidth="1"/>
    <col min="2813" max="2813" width="40.75" style="338" bestFit="1" customWidth="1"/>
    <col min="2814" max="2814" width="17.125" style="338" customWidth="1"/>
    <col min="2815" max="2815" width="17" style="338" customWidth="1"/>
    <col min="2816" max="2816" width="15.5" style="338" customWidth="1"/>
    <col min="2817" max="2817" width="16.625" style="338" customWidth="1"/>
    <col min="2818" max="3067" width="9" style="338"/>
    <col min="3068" max="3068" width="8.875" style="338" bestFit="1" customWidth="1"/>
    <col min="3069" max="3069" width="40.75" style="338" bestFit="1" customWidth="1"/>
    <col min="3070" max="3070" width="17.125" style="338" customWidth="1"/>
    <col min="3071" max="3071" width="17" style="338" customWidth="1"/>
    <col min="3072" max="3072" width="15.5" style="338" customWidth="1"/>
    <col min="3073" max="3073" width="16.625" style="338" customWidth="1"/>
    <col min="3074" max="3323" width="9" style="338"/>
    <col min="3324" max="3324" width="8.875" style="338" bestFit="1" customWidth="1"/>
    <col min="3325" max="3325" width="40.75" style="338" bestFit="1" customWidth="1"/>
    <col min="3326" max="3326" width="17.125" style="338" customWidth="1"/>
    <col min="3327" max="3327" width="17" style="338" customWidth="1"/>
    <col min="3328" max="3328" width="15.5" style="338" customWidth="1"/>
    <col min="3329" max="3329" width="16.625" style="338" customWidth="1"/>
    <col min="3330" max="3579" width="9" style="338"/>
    <col min="3580" max="3580" width="8.875" style="338" bestFit="1" customWidth="1"/>
    <col min="3581" max="3581" width="40.75" style="338" bestFit="1" customWidth="1"/>
    <col min="3582" max="3582" width="17.125" style="338" customWidth="1"/>
    <col min="3583" max="3583" width="17" style="338" customWidth="1"/>
    <col min="3584" max="3584" width="15.5" style="338" customWidth="1"/>
    <col min="3585" max="3585" width="16.625" style="338" customWidth="1"/>
    <col min="3586" max="3835" width="9" style="338"/>
    <col min="3836" max="3836" width="8.875" style="338" bestFit="1" customWidth="1"/>
    <col min="3837" max="3837" width="40.75" style="338" bestFit="1" customWidth="1"/>
    <col min="3838" max="3838" width="17.125" style="338" customWidth="1"/>
    <col min="3839" max="3839" width="17" style="338" customWidth="1"/>
    <col min="3840" max="3840" width="15.5" style="338" customWidth="1"/>
    <col min="3841" max="3841" width="16.625" style="338" customWidth="1"/>
    <col min="3842" max="4091" width="9" style="338"/>
    <col min="4092" max="4092" width="8.875" style="338" bestFit="1" customWidth="1"/>
    <col min="4093" max="4093" width="40.75" style="338" bestFit="1" customWidth="1"/>
    <col min="4094" max="4094" width="17.125" style="338" customWidth="1"/>
    <col min="4095" max="4095" width="17" style="338" customWidth="1"/>
    <col min="4096" max="4096" width="15.5" style="338" customWidth="1"/>
    <col min="4097" max="4097" width="16.625" style="338" customWidth="1"/>
    <col min="4098" max="4347" width="9" style="338"/>
    <col min="4348" max="4348" width="8.875" style="338" bestFit="1" customWidth="1"/>
    <col min="4349" max="4349" width="40.75" style="338" bestFit="1" customWidth="1"/>
    <col min="4350" max="4350" width="17.125" style="338" customWidth="1"/>
    <col min="4351" max="4351" width="17" style="338" customWidth="1"/>
    <col min="4352" max="4352" width="15.5" style="338" customWidth="1"/>
    <col min="4353" max="4353" width="16.625" style="338" customWidth="1"/>
    <col min="4354" max="4603" width="9" style="338"/>
    <col min="4604" max="4604" width="8.875" style="338" bestFit="1" customWidth="1"/>
    <col min="4605" max="4605" width="40.75" style="338" bestFit="1" customWidth="1"/>
    <col min="4606" max="4606" width="17.125" style="338" customWidth="1"/>
    <col min="4607" max="4607" width="17" style="338" customWidth="1"/>
    <col min="4608" max="4608" width="15.5" style="338" customWidth="1"/>
    <col min="4609" max="4609" width="16.625" style="338" customWidth="1"/>
    <col min="4610" max="4859" width="9" style="338"/>
    <col min="4860" max="4860" width="8.875" style="338" bestFit="1" customWidth="1"/>
    <col min="4861" max="4861" width="40.75" style="338" bestFit="1" customWidth="1"/>
    <col min="4862" max="4862" width="17.125" style="338" customWidth="1"/>
    <col min="4863" max="4863" width="17" style="338" customWidth="1"/>
    <col min="4864" max="4864" width="15.5" style="338" customWidth="1"/>
    <col min="4865" max="4865" width="16.625" style="338" customWidth="1"/>
    <col min="4866" max="5115" width="9" style="338"/>
    <col min="5116" max="5116" width="8.875" style="338" bestFit="1" customWidth="1"/>
    <col min="5117" max="5117" width="40.75" style="338" bestFit="1" customWidth="1"/>
    <col min="5118" max="5118" width="17.125" style="338" customWidth="1"/>
    <col min="5119" max="5119" width="17" style="338" customWidth="1"/>
    <col min="5120" max="5120" width="15.5" style="338" customWidth="1"/>
    <col min="5121" max="5121" width="16.625" style="338" customWidth="1"/>
    <col min="5122" max="5371" width="9" style="338"/>
    <col min="5372" max="5372" width="8.875" style="338" bestFit="1" customWidth="1"/>
    <col min="5373" max="5373" width="40.75" style="338" bestFit="1" customWidth="1"/>
    <col min="5374" max="5374" width="17.125" style="338" customWidth="1"/>
    <col min="5375" max="5375" width="17" style="338" customWidth="1"/>
    <col min="5376" max="5376" width="15.5" style="338" customWidth="1"/>
    <col min="5377" max="5377" width="16.625" style="338" customWidth="1"/>
    <col min="5378" max="5627" width="9" style="338"/>
    <col min="5628" max="5628" width="8.875" style="338" bestFit="1" customWidth="1"/>
    <col min="5629" max="5629" width="40.75" style="338" bestFit="1" customWidth="1"/>
    <col min="5630" max="5630" width="17.125" style="338" customWidth="1"/>
    <col min="5631" max="5631" width="17" style="338" customWidth="1"/>
    <col min="5632" max="5632" width="15.5" style="338" customWidth="1"/>
    <col min="5633" max="5633" width="16.625" style="338" customWidth="1"/>
    <col min="5634" max="5883" width="9" style="338"/>
    <col min="5884" max="5884" width="8.875" style="338" bestFit="1" customWidth="1"/>
    <col min="5885" max="5885" width="40.75" style="338" bestFit="1" customWidth="1"/>
    <col min="5886" max="5886" width="17.125" style="338" customWidth="1"/>
    <col min="5887" max="5887" width="17" style="338" customWidth="1"/>
    <col min="5888" max="5888" width="15.5" style="338" customWidth="1"/>
    <col min="5889" max="5889" width="16.625" style="338" customWidth="1"/>
    <col min="5890" max="6139" width="9" style="338"/>
    <col min="6140" max="6140" width="8.875" style="338" bestFit="1" customWidth="1"/>
    <col min="6141" max="6141" width="40.75" style="338" bestFit="1" customWidth="1"/>
    <col min="6142" max="6142" width="17.125" style="338" customWidth="1"/>
    <col min="6143" max="6143" width="17" style="338" customWidth="1"/>
    <col min="6144" max="6144" width="15.5" style="338" customWidth="1"/>
    <col min="6145" max="6145" width="16.625" style="338" customWidth="1"/>
    <col min="6146" max="6395" width="9" style="338"/>
    <col min="6396" max="6396" width="8.875" style="338" bestFit="1" customWidth="1"/>
    <col min="6397" max="6397" width="40.75" style="338" bestFit="1" customWidth="1"/>
    <col min="6398" max="6398" width="17.125" style="338" customWidth="1"/>
    <col min="6399" max="6399" width="17" style="338" customWidth="1"/>
    <col min="6400" max="6400" width="15.5" style="338" customWidth="1"/>
    <col min="6401" max="6401" width="16.625" style="338" customWidth="1"/>
    <col min="6402" max="6651" width="9" style="338"/>
    <col min="6652" max="6652" width="8.875" style="338" bestFit="1" customWidth="1"/>
    <col min="6653" max="6653" width="40.75" style="338" bestFit="1" customWidth="1"/>
    <col min="6654" max="6654" width="17.125" style="338" customWidth="1"/>
    <col min="6655" max="6655" width="17" style="338" customWidth="1"/>
    <col min="6656" max="6656" width="15.5" style="338" customWidth="1"/>
    <col min="6657" max="6657" width="16.625" style="338" customWidth="1"/>
    <col min="6658" max="6907" width="9" style="338"/>
    <col min="6908" max="6908" width="8.875" style="338" bestFit="1" customWidth="1"/>
    <col min="6909" max="6909" width="40.75" style="338" bestFit="1" customWidth="1"/>
    <col min="6910" max="6910" width="17.125" style="338" customWidth="1"/>
    <col min="6911" max="6911" width="17" style="338" customWidth="1"/>
    <col min="6912" max="6912" width="15.5" style="338" customWidth="1"/>
    <col min="6913" max="6913" width="16.625" style="338" customWidth="1"/>
    <col min="6914" max="7163" width="9" style="338"/>
    <col min="7164" max="7164" width="8.875" style="338" bestFit="1" customWidth="1"/>
    <col min="7165" max="7165" width="40.75" style="338" bestFit="1" customWidth="1"/>
    <col min="7166" max="7166" width="17.125" style="338" customWidth="1"/>
    <col min="7167" max="7167" width="17" style="338" customWidth="1"/>
    <col min="7168" max="7168" width="15.5" style="338" customWidth="1"/>
    <col min="7169" max="7169" width="16.625" style="338" customWidth="1"/>
    <col min="7170" max="7419" width="9" style="338"/>
    <col min="7420" max="7420" width="8.875" style="338" bestFit="1" customWidth="1"/>
    <col min="7421" max="7421" width="40.75" style="338" bestFit="1" customWidth="1"/>
    <col min="7422" max="7422" width="17.125" style="338" customWidth="1"/>
    <col min="7423" max="7423" width="17" style="338" customWidth="1"/>
    <col min="7424" max="7424" width="15.5" style="338" customWidth="1"/>
    <col min="7425" max="7425" width="16.625" style="338" customWidth="1"/>
    <col min="7426" max="7675" width="9" style="338"/>
    <col min="7676" max="7676" width="8.875" style="338" bestFit="1" customWidth="1"/>
    <col min="7677" max="7677" width="40.75" style="338" bestFit="1" customWidth="1"/>
    <col min="7678" max="7678" width="17.125" style="338" customWidth="1"/>
    <col min="7679" max="7679" width="17" style="338" customWidth="1"/>
    <col min="7680" max="7680" width="15.5" style="338" customWidth="1"/>
    <col min="7681" max="7681" width="16.625" style="338" customWidth="1"/>
    <col min="7682" max="7931" width="9" style="338"/>
    <col min="7932" max="7932" width="8.875" style="338" bestFit="1" customWidth="1"/>
    <col min="7933" max="7933" width="40.75" style="338" bestFit="1" customWidth="1"/>
    <col min="7934" max="7934" width="17.125" style="338" customWidth="1"/>
    <col min="7935" max="7935" width="17" style="338" customWidth="1"/>
    <col min="7936" max="7936" width="15.5" style="338" customWidth="1"/>
    <col min="7937" max="7937" width="16.625" style="338" customWidth="1"/>
    <col min="7938" max="8187" width="9" style="338"/>
    <col min="8188" max="8188" width="8.875" style="338" bestFit="1" customWidth="1"/>
    <col min="8189" max="8189" width="40.75" style="338" bestFit="1" customWidth="1"/>
    <col min="8190" max="8190" width="17.125" style="338" customWidth="1"/>
    <col min="8191" max="8191" width="17" style="338" customWidth="1"/>
    <col min="8192" max="8192" width="15.5" style="338" customWidth="1"/>
    <col min="8193" max="8193" width="16.625" style="338" customWidth="1"/>
    <col min="8194" max="8443" width="9" style="338"/>
    <col min="8444" max="8444" width="8.875" style="338" bestFit="1" customWidth="1"/>
    <col min="8445" max="8445" width="40.75" style="338" bestFit="1" customWidth="1"/>
    <col min="8446" max="8446" width="17.125" style="338" customWidth="1"/>
    <col min="8447" max="8447" width="17" style="338" customWidth="1"/>
    <col min="8448" max="8448" width="15.5" style="338" customWidth="1"/>
    <col min="8449" max="8449" width="16.625" style="338" customWidth="1"/>
    <col min="8450" max="8699" width="9" style="338"/>
    <col min="8700" max="8700" width="8.875" style="338" bestFit="1" customWidth="1"/>
    <col min="8701" max="8701" width="40.75" style="338" bestFit="1" customWidth="1"/>
    <col min="8702" max="8702" width="17.125" style="338" customWidth="1"/>
    <col min="8703" max="8703" width="17" style="338" customWidth="1"/>
    <col min="8704" max="8704" width="15.5" style="338" customWidth="1"/>
    <col min="8705" max="8705" width="16.625" style="338" customWidth="1"/>
    <col min="8706" max="8955" width="9" style="338"/>
    <col min="8956" max="8956" width="8.875" style="338" bestFit="1" customWidth="1"/>
    <col min="8957" max="8957" width="40.75" style="338" bestFit="1" customWidth="1"/>
    <col min="8958" max="8958" width="17.125" style="338" customWidth="1"/>
    <col min="8959" max="8959" width="17" style="338" customWidth="1"/>
    <col min="8960" max="8960" width="15.5" style="338" customWidth="1"/>
    <col min="8961" max="8961" width="16.625" style="338" customWidth="1"/>
    <col min="8962" max="9211" width="9" style="338"/>
    <col min="9212" max="9212" width="8.875" style="338" bestFit="1" customWidth="1"/>
    <col min="9213" max="9213" width="40.75" style="338" bestFit="1" customWidth="1"/>
    <col min="9214" max="9214" width="17.125" style="338" customWidth="1"/>
    <col min="9215" max="9215" width="17" style="338" customWidth="1"/>
    <col min="9216" max="9216" width="15.5" style="338" customWidth="1"/>
    <col min="9217" max="9217" width="16.625" style="338" customWidth="1"/>
    <col min="9218" max="9467" width="9" style="338"/>
    <col min="9468" max="9468" width="8.875" style="338" bestFit="1" customWidth="1"/>
    <col min="9469" max="9469" width="40.75" style="338" bestFit="1" customWidth="1"/>
    <col min="9470" max="9470" width="17.125" style="338" customWidth="1"/>
    <col min="9471" max="9471" width="17" style="338" customWidth="1"/>
    <col min="9472" max="9472" width="15.5" style="338" customWidth="1"/>
    <col min="9473" max="9473" width="16.625" style="338" customWidth="1"/>
    <col min="9474" max="9723" width="9" style="338"/>
    <col min="9724" max="9724" width="8.875" style="338" bestFit="1" customWidth="1"/>
    <col min="9725" max="9725" width="40.75" style="338" bestFit="1" customWidth="1"/>
    <col min="9726" max="9726" width="17.125" style="338" customWidth="1"/>
    <col min="9727" max="9727" width="17" style="338" customWidth="1"/>
    <col min="9728" max="9728" width="15.5" style="338" customWidth="1"/>
    <col min="9729" max="9729" width="16.625" style="338" customWidth="1"/>
    <col min="9730" max="9979" width="9" style="338"/>
    <col min="9980" max="9980" width="8.875" style="338" bestFit="1" customWidth="1"/>
    <col min="9981" max="9981" width="40.75" style="338" bestFit="1" customWidth="1"/>
    <col min="9982" max="9982" width="17.125" style="338" customWidth="1"/>
    <col min="9983" max="9983" width="17" style="338" customWidth="1"/>
    <col min="9984" max="9984" width="15.5" style="338" customWidth="1"/>
    <col min="9985" max="9985" width="16.625" style="338" customWidth="1"/>
    <col min="9986" max="10235" width="9" style="338"/>
    <col min="10236" max="10236" width="8.875" style="338" bestFit="1" customWidth="1"/>
    <col min="10237" max="10237" width="40.75" style="338" bestFit="1" customWidth="1"/>
    <col min="10238" max="10238" width="17.125" style="338" customWidth="1"/>
    <col min="10239" max="10239" width="17" style="338" customWidth="1"/>
    <col min="10240" max="10240" width="15.5" style="338" customWidth="1"/>
    <col min="10241" max="10241" width="16.625" style="338" customWidth="1"/>
    <col min="10242" max="10491" width="9" style="338"/>
    <col min="10492" max="10492" width="8.875" style="338" bestFit="1" customWidth="1"/>
    <col min="10493" max="10493" width="40.75" style="338" bestFit="1" customWidth="1"/>
    <col min="10494" max="10494" width="17.125" style="338" customWidth="1"/>
    <col min="10495" max="10495" width="17" style="338" customWidth="1"/>
    <col min="10496" max="10496" width="15.5" style="338" customWidth="1"/>
    <col min="10497" max="10497" width="16.625" style="338" customWidth="1"/>
    <col min="10498" max="10747" width="9" style="338"/>
    <col min="10748" max="10748" width="8.875" style="338" bestFit="1" customWidth="1"/>
    <col min="10749" max="10749" width="40.75" style="338" bestFit="1" customWidth="1"/>
    <col min="10750" max="10750" width="17.125" style="338" customWidth="1"/>
    <col min="10751" max="10751" width="17" style="338" customWidth="1"/>
    <col min="10752" max="10752" width="15.5" style="338" customWidth="1"/>
    <col min="10753" max="10753" width="16.625" style="338" customWidth="1"/>
    <col min="10754" max="11003" width="9" style="338"/>
    <col min="11004" max="11004" width="8.875" style="338" bestFit="1" customWidth="1"/>
    <col min="11005" max="11005" width="40.75" style="338" bestFit="1" customWidth="1"/>
    <col min="11006" max="11006" width="17.125" style="338" customWidth="1"/>
    <col min="11007" max="11007" width="17" style="338" customWidth="1"/>
    <col min="11008" max="11008" width="15.5" style="338" customWidth="1"/>
    <col min="11009" max="11009" width="16.625" style="338" customWidth="1"/>
    <col min="11010" max="11259" width="9" style="338"/>
    <col min="11260" max="11260" width="8.875" style="338" bestFit="1" customWidth="1"/>
    <col min="11261" max="11261" width="40.75" style="338" bestFit="1" customWidth="1"/>
    <col min="11262" max="11262" width="17.125" style="338" customWidth="1"/>
    <col min="11263" max="11263" width="17" style="338" customWidth="1"/>
    <col min="11264" max="11264" width="15.5" style="338" customWidth="1"/>
    <col min="11265" max="11265" width="16.625" style="338" customWidth="1"/>
    <col min="11266" max="11515" width="9" style="338"/>
    <col min="11516" max="11516" width="8.875" style="338" bestFit="1" customWidth="1"/>
    <col min="11517" max="11517" width="40.75" style="338" bestFit="1" customWidth="1"/>
    <col min="11518" max="11518" width="17.125" style="338" customWidth="1"/>
    <col min="11519" max="11519" width="17" style="338" customWidth="1"/>
    <col min="11520" max="11520" width="15.5" style="338" customWidth="1"/>
    <col min="11521" max="11521" width="16.625" style="338" customWidth="1"/>
    <col min="11522" max="11771" width="9" style="338"/>
    <col min="11772" max="11772" width="8.875" style="338" bestFit="1" customWidth="1"/>
    <col min="11773" max="11773" width="40.75" style="338" bestFit="1" customWidth="1"/>
    <col min="11774" max="11774" width="17.125" style="338" customWidth="1"/>
    <col min="11775" max="11775" width="17" style="338" customWidth="1"/>
    <col min="11776" max="11776" width="15.5" style="338" customWidth="1"/>
    <col min="11777" max="11777" width="16.625" style="338" customWidth="1"/>
    <col min="11778" max="12027" width="9" style="338"/>
    <col min="12028" max="12028" width="8.875" style="338" bestFit="1" customWidth="1"/>
    <col min="12029" max="12029" width="40.75" style="338" bestFit="1" customWidth="1"/>
    <col min="12030" max="12030" width="17.125" style="338" customWidth="1"/>
    <col min="12031" max="12031" width="17" style="338" customWidth="1"/>
    <col min="12032" max="12032" width="15.5" style="338" customWidth="1"/>
    <col min="12033" max="12033" width="16.625" style="338" customWidth="1"/>
    <col min="12034" max="12283" width="9" style="338"/>
    <col min="12284" max="12284" width="8.875" style="338" bestFit="1" customWidth="1"/>
    <col min="12285" max="12285" width="40.75" style="338" bestFit="1" customWidth="1"/>
    <col min="12286" max="12286" width="17.125" style="338" customWidth="1"/>
    <col min="12287" max="12287" width="17" style="338" customWidth="1"/>
    <col min="12288" max="12288" width="15.5" style="338" customWidth="1"/>
    <col min="12289" max="12289" width="16.625" style="338" customWidth="1"/>
    <col min="12290" max="12539" width="9" style="338"/>
    <col min="12540" max="12540" width="8.875" style="338" bestFit="1" customWidth="1"/>
    <col min="12541" max="12541" width="40.75" style="338" bestFit="1" customWidth="1"/>
    <col min="12542" max="12542" width="17.125" style="338" customWidth="1"/>
    <col min="12543" max="12543" width="17" style="338" customWidth="1"/>
    <col min="12544" max="12544" width="15.5" style="338" customWidth="1"/>
    <col min="12545" max="12545" width="16.625" style="338" customWidth="1"/>
    <col min="12546" max="12795" width="9" style="338"/>
    <col min="12796" max="12796" width="8.875" style="338" bestFit="1" customWidth="1"/>
    <col min="12797" max="12797" width="40.75" style="338" bestFit="1" customWidth="1"/>
    <col min="12798" max="12798" width="17.125" style="338" customWidth="1"/>
    <col min="12799" max="12799" width="17" style="338" customWidth="1"/>
    <col min="12800" max="12800" width="15.5" style="338" customWidth="1"/>
    <col min="12801" max="12801" width="16.625" style="338" customWidth="1"/>
    <col min="12802" max="13051" width="9" style="338"/>
    <col min="13052" max="13052" width="8.875" style="338" bestFit="1" customWidth="1"/>
    <col min="13053" max="13053" width="40.75" style="338" bestFit="1" customWidth="1"/>
    <col min="13054" max="13054" width="17.125" style="338" customWidth="1"/>
    <col min="13055" max="13055" width="17" style="338" customWidth="1"/>
    <col min="13056" max="13056" width="15.5" style="338" customWidth="1"/>
    <col min="13057" max="13057" width="16.625" style="338" customWidth="1"/>
    <col min="13058" max="13307" width="9" style="338"/>
    <col min="13308" max="13308" width="8.875" style="338" bestFit="1" customWidth="1"/>
    <col min="13309" max="13309" width="40.75" style="338" bestFit="1" customWidth="1"/>
    <col min="13310" max="13310" width="17.125" style="338" customWidth="1"/>
    <col min="13311" max="13311" width="17" style="338" customWidth="1"/>
    <col min="13312" max="13312" width="15.5" style="338" customWidth="1"/>
    <col min="13313" max="13313" width="16.625" style="338" customWidth="1"/>
    <col min="13314" max="13563" width="9" style="338"/>
    <col min="13564" max="13564" width="8.875" style="338" bestFit="1" customWidth="1"/>
    <col min="13565" max="13565" width="40.75" style="338" bestFit="1" customWidth="1"/>
    <col min="13566" max="13566" width="17.125" style="338" customWidth="1"/>
    <col min="13567" max="13567" width="17" style="338" customWidth="1"/>
    <col min="13568" max="13568" width="15.5" style="338" customWidth="1"/>
    <col min="13569" max="13569" width="16.625" style="338" customWidth="1"/>
    <col min="13570" max="13819" width="9" style="338"/>
    <col min="13820" max="13820" width="8.875" style="338" bestFit="1" customWidth="1"/>
    <col min="13821" max="13821" width="40.75" style="338" bestFit="1" customWidth="1"/>
    <col min="13822" max="13822" width="17.125" style="338" customWidth="1"/>
    <col min="13823" max="13823" width="17" style="338" customWidth="1"/>
    <col min="13824" max="13824" width="15.5" style="338" customWidth="1"/>
    <col min="13825" max="13825" width="16.625" style="338" customWidth="1"/>
    <col min="13826" max="14075" width="9" style="338"/>
    <col min="14076" max="14076" width="8.875" style="338" bestFit="1" customWidth="1"/>
    <col min="14077" max="14077" width="40.75" style="338" bestFit="1" customWidth="1"/>
    <col min="14078" max="14078" width="17.125" style="338" customWidth="1"/>
    <col min="14079" max="14079" width="17" style="338" customWidth="1"/>
    <col min="14080" max="14080" width="15.5" style="338" customWidth="1"/>
    <col min="14081" max="14081" width="16.625" style="338" customWidth="1"/>
    <col min="14082" max="14331" width="9" style="338"/>
    <col min="14332" max="14332" width="8.875" style="338" bestFit="1" customWidth="1"/>
    <col min="14333" max="14333" width="40.75" style="338" bestFit="1" customWidth="1"/>
    <col min="14334" max="14334" width="17.125" style="338" customWidth="1"/>
    <col min="14335" max="14335" width="17" style="338" customWidth="1"/>
    <col min="14336" max="14336" width="15.5" style="338" customWidth="1"/>
    <col min="14337" max="14337" width="16.625" style="338" customWidth="1"/>
    <col min="14338" max="14587" width="9" style="338"/>
    <col min="14588" max="14588" width="8.875" style="338" bestFit="1" customWidth="1"/>
    <col min="14589" max="14589" width="40.75" style="338" bestFit="1" customWidth="1"/>
    <col min="14590" max="14590" width="17.125" style="338" customWidth="1"/>
    <col min="14591" max="14591" width="17" style="338" customWidth="1"/>
    <col min="14592" max="14592" width="15.5" style="338" customWidth="1"/>
    <col min="14593" max="14593" width="16.625" style="338" customWidth="1"/>
    <col min="14594" max="14843" width="9" style="338"/>
    <col min="14844" max="14844" width="8.875" style="338" bestFit="1" customWidth="1"/>
    <col min="14845" max="14845" width="40.75" style="338" bestFit="1" customWidth="1"/>
    <col min="14846" max="14846" width="17.125" style="338" customWidth="1"/>
    <col min="14847" max="14847" width="17" style="338" customWidth="1"/>
    <col min="14848" max="14848" width="15.5" style="338" customWidth="1"/>
    <col min="14849" max="14849" width="16.625" style="338" customWidth="1"/>
    <col min="14850" max="15099" width="9" style="338"/>
    <col min="15100" max="15100" width="8.875" style="338" bestFit="1" customWidth="1"/>
    <col min="15101" max="15101" width="40.75" style="338" bestFit="1" customWidth="1"/>
    <col min="15102" max="15102" width="17.125" style="338" customWidth="1"/>
    <col min="15103" max="15103" width="17" style="338" customWidth="1"/>
    <col min="15104" max="15104" width="15.5" style="338" customWidth="1"/>
    <col min="15105" max="15105" width="16.625" style="338" customWidth="1"/>
    <col min="15106" max="15355" width="9" style="338"/>
    <col min="15356" max="15356" width="8.875" style="338" bestFit="1" customWidth="1"/>
    <col min="15357" max="15357" width="40.75" style="338" bestFit="1" customWidth="1"/>
    <col min="15358" max="15358" width="17.125" style="338" customWidth="1"/>
    <col min="15359" max="15359" width="17" style="338" customWidth="1"/>
    <col min="15360" max="15360" width="15.5" style="338" customWidth="1"/>
    <col min="15361" max="15361" width="16.625" style="338" customWidth="1"/>
    <col min="15362" max="15611" width="9" style="338"/>
    <col min="15612" max="15612" width="8.875" style="338" bestFit="1" customWidth="1"/>
    <col min="15613" max="15613" width="40.75" style="338" bestFit="1" customWidth="1"/>
    <col min="15614" max="15614" width="17.125" style="338" customWidth="1"/>
    <col min="15615" max="15615" width="17" style="338" customWidth="1"/>
    <col min="15616" max="15616" width="15.5" style="338" customWidth="1"/>
    <col min="15617" max="15617" width="16.625" style="338" customWidth="1"/>
    <col min="15618" max="15867" width="9" style="338"/>
    <col min="15868" max="15868" width="8.875" style="338" bestFit="1" customWidth="1"/>
    <col min="15869" max="15869" width="40.75" style="338" bestFit="1" customWidth="1"/>
    <col min="15870" max="15870" width="17.125" style="338" customWidth="1"/>
    <col min="15871" max="15871" width="17" style="338" customWidth="1"/>
    <col min="15872" max="15872" width="15.5" style="338" customWidth="1"/>
    <col min="15873" max="15873" width="16.625" style="338" customWidth="1"/>
    <col min="15874" max="16123" width="9" style="338"/>
    <col min="16124" max="16124" width="8.875" style="338" bestFit="1" customWidth="1"/>
    <col min="16125" max="16125" width="40.75" style="338" bestFit="1" customWidth="1"/>
    <col min="16126" max="16126" width="17.125" style="338" customWidth="1"/>
    <col min="16127" max="16127" width="17" style="338" customWidth="1"/>
    <col min="16128" max="16128" width="15.5" style="338" customWidth="1"/>
    <col min="16129" max="16129" width="16.625" style="338" customWidth="1"/>
    <col min="16130" max="16384" width="9" style="338"/>
  </cols>
  <sheetData>
    <row r="1" spans="1:251" ht="26.25">
      <c r="A1" s="665" t="s">
        <v>0</v>
      </c>
      <c r="B1" s="665"/>
      <c r="C1" s="665"/>
      <c r="D1" s="665"/>
      <c r="E1" s="665"/>
      <c r="F1" s="665"/>
    </row>
    <row r="2" spans="1:251" ht="23.25">
      <c r="A2" s="666" t="s">
        <v>281</v>
      </c>
      <c r="B2" s="666"/>
      <c r="C2" s="666"/>
      <c r="D2" s="666"/>
      <c r="E2" s="666"/>
      <c r="F2" s="666"/>
    </row>
    <row r="3" spans="1:251" ht="21">
      <c r="E3" s="667" t="s">
        <v>1</v>
      </c>
      <c r="F3" s="667"/>
    </row>
    <row r="4" spans="1:251" ht="24.95" customHeight="1">
      <c r="A4" s="668" t="s">
        <v>2</v>
      </c>
      <c r="B4" s="668"/>
      <c r="C4" s="339" t="s">
        <v>3</v>
      </c>
      <c r="D4" s="339" t="s">
        <v>4</v>
      </c>
      <c r="E4" s="339" t="s">
        <v>5</v>
      </c>
      <c r="F4" s="339" t="s">
        <v>6</v>
      </c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  <c r="AH4" s="340"/>
      <c r="AI4" s="340"/>
      <c r="AJ4" s="340"/>
      <c r="AK4" s="340"/>
      <c r="AL4" s="340"/>
      <c r="AM4" s="340"/>
      <c r="AN4" s="340"/>
      <c r="AO4" s="340"/>
      <c r="AP4" s="340"/>
      <c r="AQ4" s="340"/>
      <c r="AR4" s="340"/>
      <c r="AS4" s="340"/>
      <c r="AT4" s="340"/>
      <c r="AU4" s="340"/>
      <c r="AV4" s="340"/>
      <c r="AW4" s="340"/>
      <c r="AX4" s="340"/>
      <c r="AY4" s="340"/>
      <c r="AZ4" s="340"/>
      <c r="BA4" s="340"/>
      <c r="BB4" s="340"/>
      <c r="BC4" s="340"/>
      <c r="BD4" s="340"/>
      <c r="BE4" s="340"/>
      <c r="BF4" s="340"/>
      <c r="BG4" s="340"/>
      <c r="BH4" s="340"/>
      <c r="BI4" s="340"/>
      <c r="BJ4" s="340"/>
      <c r="BK4" s="340"/>
      <c r="BL4" s="340"/>
      <c r="BM4" s="340"/>
      <c r="BN4" s="340"/>
      <c r="BO4" s="340"/>
      <c r="BP4" s="340"/>
      <c r="BQ4" s="340"/>
      <c r="BR4" s="340"/>
      <c r="BS4" s="340"/>
      <c r="BT4" s="340"/>
      <c r="BU4" s="340"/>
      <c r="BV4" s="340"/>
      <c r="BW4" s="340"/>
      <c r="BX4" s="340"/>
      <c r="BY4" s="340"/>
      <c r="BZ4" s="340"/>
      <c r="CA4" s="340"/>
      <c r="CB4" s="340"/>
      <c r="CC4" s="340"/>
      <c r="CD4" s="340"/>
      <c r="CE4" s="340"/>
      <c r="CF4" s="340"/>
      <c r="CG4" s="340"/>
      <c r="CH4" s="340"/>
      <c r="CI4" s="340"/>
      <c r="CJ4" s="340"/>
      <c r="CK4" s="340"/>
      <c r="CL4" s="340"/>
      <c r="CM4" s="340"/>
      <c r="CN4" s="340"/>
      <c r="CO4" s="340"/>
      <c r="CP4" s="340"/>
      <c r="CQ4" s="340"/>
      <c r="CR4" s="340"/>
      <c r="CS4" s="340"/>
      <c r="CT4" s="340"/>
      <c r="CU4" s="340"/>
      <c r="CV4" s="340"/>
      <c r="CW4" s="340"/>
      <c r="CX4" s="340"/>
      <c r="CY4" s="340"/>
      <c r="CZ4" s="340"/>
      <c r="DA4" s="340"/>
      <c r="DB4" s="340"/>
      <c r="DC4" s="340"/>
      <c r="DD4" s="340"/>
      <c r="DE4" s="340"/>
      <c r="DF4" s="340"/>
      <c r="DG4" s="340"/>
      <c r="DH4" s="340"/>
      <c r="DI4" s="340"/>
      <c r="DJ4" s="340"/>
      <c r="DK4" s="340"/>
      <c r="DL4" s="340"/>
      <c r="DM4" s="340"/>
      <c r="DN4" s="340"/>
      <c r="DO4" s="340"/>
      <c r="DP4" s="340"/>
      <c r="DQ4" s="340"/>
      <c r="DR4" s="340"/>
      <c r="DS4" s="340"/>
      <c r="DT4" s="340"/>
      <c r="DU4" s="340"/>
      <c r="DV4" s="340"/>
      <c r="DW4" s="340"/>
      <c r="DX4" s="340"/>
      <c r="DY4" s="340"/>
      <c r="DZ4" s="340"/>
      <c r="EA4" s="340"/>
      <c r="EB4" s="340"/>
      <c r="EC4" s="340"/>
      <c r="ED4" s="340"/>
      <c r="EE4" s="340"/>
      <c r="EF4" s="340"/>
      <c r="EG4" s="340"/>
      <c r="EH4" s="340"/>
      <c r="EI4" s="340"/>
      <c r="EJ4" s="340"/>
      <c r="EK4" s="340"/>
      <c r="EL4" s="340"/>
      <c r="EM4" s="340"/>
      <c r="EN4" s="340"/>
      <c r="EO4" s="340"/>
      <c r="EP4" s="340"/>
      <c r="EQ4" s="340"/>
      <c r="ER4" s="340"/>
      <c r="ES4" s="340"/>
      <c r="ET4" s="340"/>
      <c r="EU4" s="340"/>
      <c r="EV4" s="340"/>
      <c r="EW4" s="340"/>
      <c r="EX4" s="340"/>
      <c r="EY4" s="340"/>
      <c r="EZ4" s="340"/>
      <c r="FA4" s="340"/>
      <c r="FB4" s="340"/>
      <c r="FC4" s="340"/>
      <c r="FD4" s="340"/>
      <c r="FE4" s="340"/>
      <c r="FF4" s="340"/>
      <c r="FG4" s="340"/>
      <c r="FH4" s="340"/>
      <c r="FI4" s="340"/>
      <c r="FJ4" s="340"/>
      <c r="FK4" s="340"/>
      <c r="FL4" s="340"/>
      <c r="FM4" s="340"/>
      <c r="FN4" s="340"/>
      <c r="FO4" s="340"/>
      <c r="FP4" s="340"/>
      <c r="FQ4" s="340"/>
      <c r="FR4" s="340"/>
      <c r="FS4" s="340"/>
      <c r="FT4" s="340"/>
      <c r="FU4" s="340"/>
      <c r="FV4" s="340"/>
      <c r="FW4" s="340"/>
      <c r="FX4" s="340"/>
      <c r="FY4" s="340"/>
      <c r="FZ4" s="340"/>
      <c r="GA4" s="340"/>
      <c r="GB4" s="340"/>
      <c r="GC4" s="340"/>
      <c r="GD4" s="340"/>
      <c r="GE4" s="340"/>
      <c r="GF4" s="340"/>
      <c r="GG4" s="340"/>
      <c r="GH4" s="340"/>
      <c r="GI4" s="340"/>
      <c r="GJ4" s="340"/>
      <c r="GK4" s="340"/>
      <c r="GL4" s="340"/>
      <c r="GM4" s="340"/>
      <c r="GN4" s="340"/>
      <c r="GO4" s="340"/>
      <c r="GP4" s="340"/>
      <c r="GQ4" s="340"/>
      <c r="GR4" s="340"/>
      <c r="GS4" s="340"/>
      <c r="GT4" s="340"/>
      <c r="GU4" s="340"/>
      <c r="GV4" s="340"/>
      <c r="GW4" s="340"/>
      <c r="GX4" s="340"/>
      <c r="GY4" s="340"/>
      <c r="GZ4" s="340"/>
      <c r="HA4" s="340"/>
      <c r="HB4" s="340"/>
      <c r="HC4" s="340"/>
      <c r="HD4" s="340"/>
      <c r="HE4" s="340"/>
      <c r="HF4" s="340"/>
      <c r="HG4" s="340"/>
      <c r="HH4" s="340"/>
      <c r="HI4" s="340"/>
      <c r="HJ4" s="340"/>
      <c r="HK4" s="340"/>
      <c r="HL4" s="340"/>
      <c r="HM4" s="340"/>
      <c r="HN4" s="340"/>
      <c r="HO4" s="340"/>
      <c r="HP4" s="340"/>
      <c r="HQ4" s="340"/>
      <c r="HR4" s="340"/>
      <c r="HS4" s="340"/>
      <c r="HT4" s="340"/>
      <c r="HU4" s="340"/>
      <c r="HV4" s="340"/>
      <c r="HW4" s="340"/>
      <c r="HX4" s="340"/>
      <c r="HY4" s="340"/>
      <c r="HZ4" s="340"/>
      <c r="IA4" s="340"/>
      <c r="IB4" s="340"/>
      <c r="IC4" s="340"/>
      <c r="ID4" s="340"/>
      <c r="IE4" s="340"/>
      <c r="IF4" s="340"/>
      <c r="IG4" s="340"/>
      <c r="IH4" s="340"/>
      <c r="II4" s="340"/>
      <c r="IJ4" s="340"/>
      <c r="IK4" s="340"/>
      <c r="IL4" s="340"/>
      <c r="IM4" s="340"/>
      <c r="IN4" s="340"/>
      <c r="IO4" s="340"/>
      <c r="IP4" s="340"/>
      <c r="IQ4" s="340"/>
    </row>
    <row r="5" spans="1:251" ht="24.95" customHeight="1">
      <c r="A5" s="341" t="s">
        <v>7</v>
      </c>
      <c r="B5" s="342" t="s">
        <v>8</v>
      </c>
      <c r="C5" s="243">
        <f>+[1]table1!B2+'ตารางที่ 1'!C24+'ตารางที่ 1'!C25+'[1]NEW GFMIS (2)'!E172</f>
        <v>299200485.33000004</v>
      </c>
      <c r="D5" s="243">
        <f>+[1]table1!C2</f>
        <v>282018712.46000004</v>
      </c>
      <c r="E5" s="243">
        <f>+[1]table1!D2+'ตารางที่ 1'!C26</f>
        <v>41207985.255750552</v>
      </c>
      <c r="F5" s="343">
        <f t="shared" ref="F5:F12" si="0">SUM(C5:E5)</f>
        <v>622427183.04575062</v>
      </c>
    </row>
    <row r="6" spans="1:251" ht="24.95" customHeight="1">
      <c r="A6" s="344" t="s">
        <v>9</v>
      </c>
      <c r="B6" s="345" t="s">
        <v>10</v>
      </c>
      <c r="C6" s="244">
        <f>+[1]table1!B3</f>
        <v>1962613.77</v>
      </c>
      <c r="D6" s="244">
        <f>+[1]table1!C3</f>
        <v>25881400.330000002</v>
      </c>
      <c r="E6" s="244">
        <f>+[1]table1!D3</f>
        <v>0</v>
      </c>
      <c r="F6" s="346">
        <f t="shared" si="0"/>
        <v>27844014.100000001</v>
      </c>
    </row>
    <row r="7" spans="1:251" s="349" customFormat="1" ht="24.95" customHeight="1">
      <c r="A7" s="347" t="s">
        <v>11</v>
      </c>
      <c r="B7" s="348" t="s">
        <v>12</v>
      </c>
      <c r="C7" s="244">
        <f>+[1]table1!B4</f>
        <v>108435</v>
      </c>
      <c r="D7" s="244">
        <f>+[1]table1!C4</f>
        <v>1539706.9800000002</v>
      </c>
      <c r="E7" s="244">
        <f>+[1]table1!D4</f>
        <v>0</v>
      </c>
      <c r="F7" s="346">
        <f t="shared" si="0"/>
        <v>1648141.9800000002</v>
      </c>
    </row>
    <row r="8" spans="1:251" ht="24.95" customHeight="1">
      <c r="A8" s="344" t="s">
        <v>13</v>
      </c>
      <c r="B8" s="345" t="s">
        <v>14</v>
      </c>
      <c r="C8" s="245">
        <f>+[1]รายงานต้นทุนตามแหล่งเงิน!H21</f>
        <v>5560680</v>
      </c>
      <c r="D8" s="245">
        <f>+[1]รายงานต้นทุนตามแหล่งเงิน!I21</f>
        <v>789250689.93999994</v>
      </c>
      <c r="E8" s="245">
        <f>+[1]รายงานต้นทุนตามแหล่งเงิน!J21</f>
        <v>0</v>
      </c>
      <c r="F8" s="350">
        <f t="shared" si="0"/>
        <v>794811369.93999994</v>
      </c>
    </row>
    <row r="9" spans="1:251" ht="24.95" customHeight="1">
      <c r="A9" s="344" t="s">
        <v>15</v>
      </c>
      <c r="B9" s="345" t="s">
        <v>16</v>
      </c>
      <c r="C9" s="246">
        <f>+[1]รายงานต้นทุนตามแหล่งเงิน!H27</f>
        <v>7249500.6699999999</v>
      </c>
      <c r="D9" s="246">
        <f>+[1]รายงานต้นทุนตามแหล่งเงิน!I27</f>
        <v>34333155.309999995</v>
      </c>
      <c r="E9" s="246">
        <f>+[1]รายงานต้นทุนตามแหล่งเงิน!J27</f>
        <v>0</v>
      </c>
      <c r="F9" s="350">
        <f t="shared" si="0"/>
        <v>41582655.979999997</v>
      </c>
    </row>
    <row r="10" spans="1:251" ht="24.95" customHeight="1">
      <c r="A10" s="344" t="s">
        <v>17</v>
      </c>
      <c r="B10" s="345" t="s">
        <v>18</v>
      </c>
      <c r="C10" s="246">
        <f>+[1]รายงานต้นทุนตามแหล่งเงิน!H24</f>
        <v>0</v>
      </c>
      <c r="D10" s="246">
        <f>+[1]รายงานต้นทุนตามแหล่งเงิน!I24</f>
        <v>86388756.469999999</v>
      </c>
      <c r="E10" s="246">
        <f>+[1]รายงานต้นทุนตามแหล่งเงิน!J24</f>
        <v>0</v>
      </c>
      <c r="F10" s="350">
        <f t="shared" si="0"/>
        <v>86388756.469999999</v>
      </c>
    </row>
    <row r="11" spans="1:251" ht="24.95" customHeight="1">
      <c r="A11" s="344" t="s">
        <v>19</v>
      </c>
      <c r="B11" s="345" t="s">
        <v>20</v>
      </c>
      <c r="C11" s="245">
        <f>+[1]table1!B6+[1]table1!B9</f>
        <v>27089840.339999996</v>
      </c>
      <c r="D11" s="245">
        <f>+[1]table1!C6+[1]table1!C9</f>
        <v>136362617.69</v>
      </c>
      <c r="E11" s="245">
        <f>+[1]table1!D6+[1]table1!D9</f>
        <v>0</v>
      </c>
      <c r="F11" s="350">
        <f t="shared" si="0"/>
        <v>163452458.03</v>
      </c>
    </row>
    <row r="12" spans="1:251" ht="24.95" customHeight="1">
      <c r="A12" s="344" t="s">
        <v>21</v>
      </c>
      <c r="B12" s="345" t="s">
        <v>22</v>
      </c>
      <c r="C12" s="245">
        <f>+[1]table1!B8</f>
        <v>0</v>
      </c>
      <c r="D12" s="245">
        <f>+[1]table1!C8</f>
        <v>290459518.12</v>
      </c>
      <c r="E12" s="245">
        <f>+[1]table1!D8</f>
        <v>0</v>
      </c>
      <c r="F12" s="350">
        <f t="shared" si="0"/>
        <v>290459518.12</v>
      </c>
    </row>
    <row r="13" spans="1:251" ht="24.95" customHeight="1">
      <c r="A13" s="344" t="s">
        <v>23</v>
      </c>
      <c r="B13" s="345" t="s">
        <v>24</v>
      </c>
      <c r="C13" s="246">
        <v>0</v>
      </c>
      <c r="D13" s="246">
        <v>0</v>
      </c>
      <c r="E13" s="246">
        <v>0</v>
      </c>
      <c r="F13" s="350">
        <f>SUM(C13:E13)</f>
        <v>0</v>
      </c>
    </row>
    <row r="14" spans="1:251" ht="24.95" customHeight="1">
      <c r="A14" s="344" t="s">
        <v>25</v>
      </c>
      <c r="B14" s="345" t="s">
        <v>26</v>
      </c>
      <c r="C14" s="246">
        <f>+[1]table1!B7</f>
        <v>0</v>
      </c>
      <c r="D14" s="246">
        <f>+[1]table1!C7</f>
        <v>0</v>
      </c>
      <c r="E14" s="246">
        <f>+[1]table1!D7</f>
        <v>9184875</v>
      </c>
      <c r="F14" s="350">
        <f>SUM(C14:E14)</f>
        <v>9184875</v>
      </c>
    </row>
    <row r="15" spans="1:251" ht="24.95" customHeight="1">
      <c r="A15" s="344" t="s">
        <v>27</v>
      </c>
      <c r="B15" s="345" t="s">
        <v>28</v>
      </c>
      <c r="C15" s="246">
        <v>0</v>
      </c>
      <c r="D15" s="246">
        <v>0</v>
      </c>
      <c r="E15" s="246">
        <v>0</v>
      </c>
      <c r="F15" s="350">
        <f>SUM(C15:E15)</f>
        <v>0</v>
      </c>
    </row>
    <row r="16" spans="1:251" ht="24.95" customHeight="1">
      <c r="A16" s="351" t="s">
        <v>29</v>
      </c>
      <c r="B16" s="352" t="s">
        <v>30</v>
      </c>
      <c r="C16" s="247">
        <f>+[1]table1!B10</f>
        <v>0</v>
      </c>
      <c r="D16" s="247">
        <f>+[1]table1!C10</f>
        <v>24246157.370000001</v>
      </c>
      <c r="E16" s="247">
        <f>+[1]table1!D10</f>
        <v>0</v>
      </c>
      <c r="F16" s="353">
        <f>SUM(C16:E16)</f>
        <v>24246157.370000001</v>
      </c>
    </row>
    <row r="17" spans="1:6" ht="24.95" customHeight="1" thickBot="1">
      <c r="A17" s="669" t="s">
        <v>31</v>
      </c>
      <c r="B17" s="669"/>
      <c r="C17" s="354">
        <f>SUM(C5:C16)</f>
        <v>341171555.11000001</v>
      </c>
      <c r="D17" s="354">
        <f>SUM(D5:D16)</f>
        <v>1670480714.6700001</v>
      </c>
      <c r="E17" s="354">
        <f>SUM(E5:E16)</f>
        <v>50392860.255750552</v>
      </c>
      <c r="F17" s="355">
        <f>SUM(F5:F16)</f>
        <v>2062045130.0357504</v>
      </c>
    </row>
    <row r="18" spans="1:6" ht="24.95" customHeight="1" thickTop="1">
      <c r="C18" s="356"/>
      <c r="D18" s="356"/>
      <c r="E18" s="356"/>
      <c r="F18" s="356"/>
    </row>
    <row r="19" spans="1:6" ht="21"/>
    <row r="20" spans="1:6" ht="21">
      <c r="A20" s="664" t="s">
        <v>282</v>
      </c>
      <c r="B20" s="664"/>
      <c r="C20" s="664"/>
      <c r="D20" s="664"/>
      <c r="E20" s="664"/>
      <c r="F20" s="357"/>
    </row>
    <row r="21" spans="1:6" ht="21">
      <c r="F21" s="357"/>
    </row>
    <row r="22" spans="1:6" ht="21">
      <c r="B22" s="338" t="s">
        <v>283</v>
      </c>
      <c r="C22" s="248"/>
      <c r="D22" s="248">
        <f>+'[1]NEW GFMIS'!E8009</f>
        <v>3763190855.75</v>
      </c>
    </row>
    <row r="23" spans="1:6" ht="21">
      <c r="B23" s="338" t="s">
        <v>251</v>
      </c>
      <c r="C23" s="248"/>
      <c r="D23" s="248"/>
    </row>
    <row r="24" spans="1:6" ht="21">
      <c r="B24" s="338" t="s">
        <v>32</v>
      </c>
      <c r="C24" s="248">
        <v>268009952.92000005</v>
      </c>
      <c r="D24" s="248"/>
    </row>
    <row r="25" spans="1:6" ht="21">
      <c r="B25" s="338" t="s">
        <v>33</v>
      </c>
      <c r="C25" s="248">
        <v>3808868.8</v>
      </c>
      <c r="D25" s="248"/>
    </row>
    <row r="26" spans="1:6" ht="23.25">
      <c r="B26" s="338" t="s">
        <v>34</v>
      </c>
      <c r="C26" s="249">
        <v>39503554.415750548</v>
      </c>
      <c r="D26" s="248">
        <f>SUM(C24:C26)</f>
        <v>311322376.13575059</v>
      </c>
      <c r="E26" s="356"/>
      <c r="F26" s="356"/>
    </row>
    <row r="27" spans="1:6" ht="21">
      <c r="B27" s="358" t="s">
        <v>35</v>
      </c>
      <c r="C27" s="248"/>
      <c r="D27" s="248"/>
    </row>
    <row r="28" spans="1:6" s="359" customFormat="1" ht="21">
      <c r="B28" s="360" t="s">
        <v>36</v>
      </c>
      <c r="C28" s="250">
        <v>330208.11000000004</v>
      </c>
      <c r="D28" s="251"/>
    </row>
    <row r="29" spans="1:6" s="359" customFormat="1" ht="21">
      <c r="B29" s="360" t="s">
        <v>37</v>
      </c>
      <c r="C29" s="250">
        <v>114165</v>
      </c>
      <c r="D29" s="251"/>
    </row>
    <row r="30" spans="1:6" s="359" customFormat="1" ht="21">
      <c r="B30" s="360" t="s">
        <v>38</v>
      </c>
      <c r="C30" s="250">
        <v>1467028.5</v>
      </c>
      <c r="D30" s="251"/>
    </row>
    <row r="31" spans="1:6" s="359" customFormat="1" ht="21">
      <c r="B31" s="360" t="s">
        <v>39</v>
      </c>
      <c r="C31" s="250">
        <v>29941.53</v>
      </c>
      <c r="D31" s="251"/>
    </row>
    <row r="32" spans="1:6" s="359" customFormat="1" ht="21">
      <c r="B32" s="360" t="s">
        <v>40</v>
      </c>
      <c r="C32" s="250">
        <v>89400</v>
      </c>
      <c r="D32" s="251"/>
    </row>
    <row r="33" spans="2:6" s="359" customFormat="1" ht="21">
      <c r="B33" s="360" t="s">
        <v>41</v>
      </c>
      <c r="C33" s="250">
        <v>33496</v>
      </c>
      <c r="D33" s="251"/>
    </row>
    <row r="34" spans="2:6" ht="21">
      <c r="B34" s="360" t="s">
        <v>42</v>
      </c>
      <c r="C34" s="250">
        <v>1022407623.61</v>
      </c>
    </row>
    <row r="35" spans="2:6" ht="21">
      <c r="B35" s="360" t="s">
        <v>43</v>
      </c>
      <c r="C35" s="250">
        <v>1261368.23</v>
      </c>
      <c r="E35" s="252"/>
    </row>
    <row r="36" spans="2:6" ht="23.25">
      <c r="B36" s="360" t="s">
        <v>44</v>
      </c>
      <c r="C36" s="253">
        <v>986734870.87000072</v>
      </c>
      <c r="D36" s="361">
        <f>C28+C29+C30+C31+C32+C33+C34+C35+C36+C38</f>
        <v>2012468101.8500009</v>
      </c>
    </row>
    <row r="37" spans="2:6" ht="24.95" customHeight="1">
      <c r="C37" s="360"/>
      <c r="D37" s="254">
        <f>D22+D26-D36</f>
        <v>2062045130.0357499</v>
      </c>
    </row>
    <row r="38" spans="2:6" ht="24.95" customHeight="1">
      <c r="C38" s="255"/>
    </row>
    <row r="39" spans="2:6" ht="24.95" customHeight="1">
      <c r="F39" s="362"/>
    </row>
    <row r="40" spans="2:6" ht="24.95" customHeight="1">
      <c r="D40" s="357"/>
    </row>
    <row r="41" spans="2:6" ht="24.95" customHeight="1">
      <c r="B41" s="463"/>
    </row>
    <row r="42" spans="2:6" ht="24.95" customHeight="1">
      <c r="B42" s="463"/>
    </row>
  </sheetData>
  <mergeCells count="6">
    <mergeCell ref="A20:E20"/>
    <mergeCell ref="A1:F1"/>
    <mergeCell ref="A2:F2"/>
    <mergeCell ref="E3:F3"/>
    <mergeCell ref="A4:B4"/>
    <mergeCell ref="A17:B17"/>
  </mergeCells>
  <printOptions horizontalCentered="1"/>
  <pageMargins left="0.35433070866141736" right="0.23622047244094491" top="0.74803149606299213" bottom="0.74803149606299213" header="0.31496062992125984" footer="0.31496062992125984"/>
  <pageSetup paperSize="9"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9C26-5FC0-4158-8E21-85588F869AF2}">
  <sheetPr>
    <pageSetUpPr fitToPage="1"/>
  </sheetPr>
  <dimension ref="A2:U148"/>
  <sheetViews>
    <sheetView topLeftCell="J1" zoomScale="87" zoomScaleNormal="87" workbookViewId="0">
      <pane ySplit="8" topLeftCell="A122" activePane="bottomLeft" state="frozen"/>
      <selection pane="bottomLeft" activeCell="B2" sqref="B2:U148"/>
    </sheetView>
  </sheetViews>
  <sheetFormatPr defaultRowHeight="21"/>
  <cols>
    <col min="1" max="1" width="4.375" style="75" customWidth="1"/>
    <col min="2" max="2" width="45.625" style="1" customWidth="1"/>
    <col min="3" max="3" width="18.875" style="75" customWidth="1"/>
    <col min="4" max="4" width="20.875" style="75" customWidth="1"/>
    <col min="5" max="6" width="17.75" style="75" customWidth="1"/>
    <col min="7" max="7" width="19.625" style="75" customWidth="1"/>
    <col min="8" max="8" width="13.375" style="527" customWidth="1"/>
    <col min="9" max="9" width="17.875" style="75" customWidth="1"/>
    <col min="10" max="10" width="13.375" style="75" customWidth="1"/>
    <col min="11" max="11" width="18.875" style="75" customWidth="1"/>
    <col min="12" max="12" width="20.875" style="75" customWidth="1"/>
    <col min="13" max="14" width="17.75" style="75" customWidth="1"/>
    <col min="15" max="15" width="19.625" style="75" customWidth="1"/>
    <col min="16" max="16" width="13.375" style="527" customWidth="1"/>
    <col min="17" max="17" width="17.875" style="75" customWidth="1"/>
    <col min="18" max="18" width="13.375" style="75" customWidth="1"/>
    <col min="19" max="19" width="11.125" style="75" customWidth="1"/>
    <col min="20" max="20" width="8.875" style="75" customWidth="1"/>
    <col min="21" max="21" width="14.375" style="75" customWidth="1"/>
    <col min="22" max="248" width="9" style="75"/>
    <col min="249" max="249" width="4.375" style="75" customWidth="1"/>
    <col min="250" max="250" width="50.25" style="75" customWidth="1"/>
    <col min="251" max="258" width="0" style="75" hidden="1" customWidth="1"/>
    <col min="259" max="259" width="15.875" style="75" customWidth="1"/>
    <col min="260" max="260" width="18.75" style="75" customWidth="1"/>
    <col min="261" max="261" width="15.875" style="75" customWidth="1"/>
    <col min="262" max="262" width="16" style="75" customWidth="1"/>
    <col min="263" max="263" width="17.75" style="75" customWidth="1"/>
    <col min="264" max="264" width="12" style="75" customWidth="1"/>
    <col min="265" max="265" width="14" style="75" customWidth="1"/>
    <col min="266" max="266" width="13.375" style="75" customWidth="1"/>
    <col min="267" max="267" width="16.375" style="75" customWidth="1"/>
    <col min="268" max="271" width="17.75" style="75" customWidth="1"/>
    <col min="272" max="274" width="13.375" style="75" customWidth="1"/>
    <col min="275" max="275" width="11.125" style="75" customWidth="1"/>
    <col min="276" max="276" width="8.875" style="75" customWidth="1"/>
    <col min="277" max="277" width="14.375" style="75" customWidth="1"/>
    <col min="278" max="504" width="9" style="75"/>
    <col min="505" max="505" width="4.375" style="75" customWidth="1"/>
    <col min="506" max="506" width="50.25" style="75" customWidth="1"/>
    <col min="507" max="514" width="0" style="75" hidden="1" customWidth="1"/>
    <col min="515" max="515" width="15.875" style="75" customWidth="1"/>
    <col min="516" max="516" width="18.75" style="75" customWidth="1"/>
    <col min="517" max="517" width="15.875" style="75" customWidth="1"/>
    <col min="518" max="518" width="16" style="75" customWidth="1"/>
    <col min="519" max="519" width="17.75" style="75" customWidth="1"/>
    <col min="520" max="520" width="12" style="75" customWidth="1"/>
    <col min="521" max="521" width="14" style="75" customWidth="1"/>
    <col min="522" max="522" width="13.375" style="75" customWidth="1"/>
    <col min="523" max="523" width="16.375" style="75" customWidth="1"/>
    <col min="524" max="527" width="17.75" style="75" customWidth="1"/>
    <col min="528" max="530" width="13.375" style="75" customWidth="1"/>
    <col min="531" max="531" width="11.125" style="75" customWidth="1"/>
    <col min="532" max="532" width="8.875" style="75" customWidth="1"/>
    <col min="533" max="533" width="14.375" style="75" customWidth="1"/>
    <col min="534" max="760" width="9" style="75"/>
    <col min="761" max="761" width="4.375" style="75" customWidth="1"/>
    <col min="762" max="762" width="50.25" style="75" customWidth="1"/>
    <col min="763" max="770" width="0" style="75" hidden="1" customWidth="1"/>
    <col min="771" max="771" width="15.875" style="75" customWidth="1"/>
    <col min="772" max="772" width="18.75" style="75" customWidth="1"/>
    <col min="773" max="773" width="15.875" style="75" customWidth="1"/>
    <col min="774" max="774" width="16" style="75" customWidth="1"/>
    <col min="775" max="775" width="17.75" style="75" customWidth="1"/>
    <col min="776" max="776" width="12" style="75" customWidth="1"/>
    <col min="777" max="777" width="14" style="75" customWidth="1"/>
    <col min="778" max="778" width="13.375" style="75" customWidth="1"/>
    <col min="779" max="779" width="16.375" style="75" customWidth="1"/>
    <col min="780" max="783" width="17.75" style="75" customWidth="1"/>
    <col min="784" max="786" width="13.375" style="75" customWidth="1"/>
    <col min="787" max="787" width="11.125" style="75" customWidth="1"/>
    <col min="788" max="788" width="8.875" style="75" customWidth="1"/>
    <col min="789" max="789" width="14.375" style="75" customWidth="1"/>
    <col min="790" max="1016" width="9" style="75"/>
    <col min="1017" max="1017" width="4.375" style="75" customWidth="1"/>
    <col min="1018" max="1018" width="50.25" style="75" customWidth="1"/>
    <col min="1019" max="1026" width="0" style="75" hidden="1" customWidth="1"/>
    <col min="1027" max="1027" width="15.875" style="75" customWidth="1"/>
    <col min="1028" max="1028" width="18.75" style="75" customWidth="1"/>
    <col min="1029" max="1029" width="15.875" style="75" customWidth="1"/>
    <col min="1030" max="1030" width="16" style="75" customWidth="1"/>
    <col min="1031" max="1031" width="17.75" style="75" customWidth="1"/>
    <col min="1032" max="1032" width="12" style="75" customWidth="1"/>
    <col min="1033" max="1033" width="14" style="75" customWidth="1"/>
    <col min="1034" max="1034" width="13.375" style="75" customWidth="1"/>
    <col min="1035" max="1035" width="16.375" style="75" customWidth="1"/>
    <col min="1036" max="1039" width="17.75" style="75" customWidth="1"/>
    <col min="1040" max="1042" width="13.375" style="75" customWidth="1"/>
    <col min="1043" max="1043" width="11.125" style="75" customWidth="1"/>
    <col min="1044" max="1044" width="8.875" style="75" customWidth="1"/>
    <col min="1045" max="1045" width="14.375" style="75" customWidth="1"/>
    <col min="1046" max="1272" width="9" style="75"/>
    <col min="1273" max="1273" width="4.375" style="75" customWidth="1"/>
    <col min="1274" max="1274" width="50.25" style="75" customWidth="1"/>
    <col min="1275" max="1282" width="0" style="75" hidden="1" customWidth="1"/>
    <col min="1283" max="1283" width="15.875" style="75" customWidth="1"/>
    <col min="1284" max="1284" width="18.75" style="75" customWidth="1"/>
    <col min="1285" max="1285" width="15.875" style="75" customWidth="1"/>
    <col min="1286" max="1286" width="16" style="75" customWidth="1"/>
    <col min="1287" max="1287" width="17.75" style="75" customWidth="1"/>
    <col min="1288" max="1288" width="12" style="75" customWidth="1"/>
    <col min="1289" max="1289" width="14" style="75" customWidth="1"/>
    <col min="1290" max="1290" width="13.375" style="75" customWidth="1"/>
    <col min="1291" max="1291" width="16.375" style="75" customWidth="1"/>
    <col min="1292" max="1295" width="17.75" style="75" customWidth="1"/>
    <col min="1296" max="1298" width="13.375" style="75" customWidth="1"/>
    <col min="1299" max="1299" width="11.125" style="75" customWidth="1"/>
    <col min="1300" max="1300" width="8.875" style="75" customWidth="1"/>
    <col min="1301" max="1301" width="14.375" style="75" customWidth="1"/>
    <col min="1302" max="1528" width="9" style="75"/>
    <col min="1529" max="1529" width="4.375" style="75" customWidth="1"/>
    <col min="1530" max="1530" width="50.25" style="75" customWidth="1"/>
    <col min="1531" max="1538" width="0" style="75" hidden="1" customWidth="1"/>
    <col min="1539" max="1539" width="15.875" style="75" customWidth="1"/>
    <col min="1540" max="1540" width="18.75" style="75" customWidth="1"/>
    <col min="1541" max="1541" width="15.875" style="75" customWidth="1"/>
    <col min="1542" max="1542" width="16" style="75" customWidth="1"/>
    <col min="1543" max="1543" width="17.75" style="75" customWidth="1"/>
    <col min="1544" max="1544" width="12" style="75" customWidth="1"/>
    <col min="1545" max="1545" width="14" style="75" customWidth="1"/>
    <col min="1546" max="1546" width="13.375" style="75" customWidth="1"/>
    <col min="1547" max="1547" width="16.375" style="75" customWidth="1"/>
    <col min="1548" max="1551" width="17.75" style="75" customWidth="1"/>
    <col min="1552" max="1554" width="13.375" style="75" customWidth="1"/>
    <col min="1555" max="1555" width="11.125" style="75" customWidth="1"/>
    <col min="1556" max="1556" width="8.875" style="75" customWidth="1"/>
    <col min="1557" max="1557" width="14.375" style="75" customWidth="1"/>
    <col min="1558" max="1784" width="9" style="75"/>
    <col min="1785" max="1785" width="4.375" style="75" customWidth="1"/>
    <col min="1786" max="1786" width="50.25" style="75" customWidth="1"/>
    <col min="1787" max="1794" width="0" style="75" hidden="1" customWidth="1"/>
    <col min="1795" max="1795" width="15.875" style="75" customWidth="1"/>
    <col min="1796" max="1796" width="18.75" style="75" customWidth="1"/>
    <col min="1797" max="1797" width="15.875" style="75" customWidth="1"/>
    <col min="1798" max="1798" width="16" style="75" customWidth="1"/>
    <col min="1799" max="1799" width="17.75" style="75" customWidth="1"/>
    <col min="1800" max="1800" width="12" style="75" customWidth="1"/>
    <col min="1801" max="1801" width="14" style="75" customWidth="1"/>
    <col min="1802" max="1802" width="13.375" style="75" customWidth="1"/>
    <col min="1803" max="1803" width="16.375" style="75" customWidth="1"/>
    <col min="1804" max="1807" width="17.75" style="75" customWidth="1"/>
    <col min="1808" max="1810" width="13.375" style="75" customWidth="1"/>
    <col min="1811" max="1811" width="11.125" style="75" customWidth="1"/>
    <col min="1812" max="1812" width="8.875" style="75" customWidth="1"/>
    <col min="1813" max="1813" width="14.375" style="75" customWidth="1"/>
    <col min="1814" max="2040" width="9" style="75"/>
    <col min="2041" max="2041" width="4.375" style="75" customWidth="1"/>
    <col min="2042" max="2042" width="50.25" style="75" customWidth="1"/>
    <col min="2043" max="2050" width="0" style="75" hidden="1" customWidth="1"/>
    <col min="2051" max="2051" width="15.875" style="75" customWidth="1"/>
    <col min="2052" max="2052" width="18.75" style="75" customWidth="1"/>
    <col min="2053" max="2053" width="15.875" style="75" customWidth="1"/>
    <col min="2054" max="2054" width="16" style="75" customWidth="1"/>
    <col min="2055" max="2055" width="17.75" style="75" customWidth="1"/>
    <col min="2056" max="2056" width="12" style="75" customWidth="1"/>
    <col min="2057" max="2057" width="14" style="75" customWidth="1"/>
    <col min="2058" max="2058" width="13.375" style="75" customWidth="1"/>
    <col min="2059" max="2059" width="16.375" style="75" customWidth="1"/>
    <col min="2060" max="2063" width="17.75" style="75" customWidth="1"/>
    <col min="2064" max="2066" width="13.375" style="75" customWidth="1"/>
    <col min="2067" max="2067" width="11.125" style="75" customWidth="1"/>
    <col min="2068" max="2068" width="8.875" style="75" customWidth="1"/>
    <col min="2069" max="2069" width="14.375" style="75" customWidth="1"/>
    <col min="2070" max="2296" width="9" style="75"/>
    <col min="2297" max="2297" width="4.375" style="75" customWidth="1"/>
    <col min="2298" max="2298" width="50.25" style="75" customWidth="1"/>
    <col min="2299" max="2306" width="0" style="75" hidden="1" customWidth="1"/>
    <col min="2307" max="2307" width="15.875" style="75" customWidth="1"/>
    <col min="2308" max="2308" width="18.75" style="75" customWidth="1"/>
    <col min="2309" max="2309" width="15.875" style="75" customWidth="1"/>
    <col min="2310" max="2310" width="16" style="75" customWidth="1"/>
    <col min="2311" max="2311" width="17.75" style="75" customWidth="1"/>
    <col min="2312" max="2312" width="12" style="75" customWidth="1"/>
    <col min="2313" max="2313" width="14" style="75" customWidth="1"/>
    <col min="2314" max="2314" width="13.375" style="75" customWidth="1"/>
    <col min="2315" max="2315" width="16.375" style="75" customWidth="1"/>
    <col min="2316" max="2319" width="17.75" style="75" customWidth="1"/>
    <col min="2320" max="2322" width="13.375" style="75" customWidth="1"/>
    <col min="2323" max="2323" width="11.125" style="75" customWidth="1"/>
    <col min="2324" max="2324" width="8.875" style="75" customWidth="1"/>
    <col min="2325" max="2325" width="14.375" style="75" customWidth="1"/>
    <col min="2326" max="2552" width="9" style="75"/>
    <col min="2553" max="2553" width="4.375" style="75" customWidth="1"/>
    <col min="2554" max="2554" width="50.25" style="75" customWidth="1"/>
    <col min="2555" max="2562" width="0" style="75" hidden="1" customWidth="1"/>
    <col min="2563" max="2563" width="15.875" style="75" customWidth="1"/>
    <col min="2564" max="2564" width="18.75" style="75" customWidth="1"/>
    <col min="2565" max="2565" width="15.875" style="75" customWidth="1"/>
    <col min="2566" max="2566" width="16" style="75" customWidth="1"/>
    <col min="2567" max="2567" width="17.75" style="75" customWidth="1"/>
    <col min="2568" max="2568" width="12" style="75" customWidth="1"/>
    <col min="2569" max="2569" width="14" style="75" customWidth="1"/>
    <col min="2570" max="2570" width="13.375" style="75" customWidth="1"/>
    <col min="2571" max="2571" width="16.375" style="75" customWidth="1"/>
    <col min="2572" max="2575" width="17.75" style="75" customWidth="1"/>
    <col min="2576" max="2578" width="13.375" style="75" customWidth="1"/>
    <col min="2579" max="2579" width="11.125" style="75" customWidth="1"/>
    <col min="2580" max="2580" width="8.875" style="75" customWidth="1"/>
    <col min="2581" max="2581" width="14.375" style="75" customWidth="1"/>
    <col min="2582" max="2808" width="9" style="75"/>
    <col min="2809" max="2809" width="4.375" style="75" customWidth="1"/>
    <col min="2810" max="2810" width="50.25" style="75" customWidth="1"/>
    <col min="2811" max="2818" width="0" style="75" hidden="1" customWidth="1"/>
    <col min="2819" max="2819" width="15.875" style="75" customWidth="1"/>
    <col min="2820" max="2820" width="18.75" style="75" customWidth="1"/>
    <col min="2821" max="2821" width="15.875" style="75" customWidth="1"/>
    <col min="2822" max="2822" width="16" style="75" customWidth="1"/>
    <col min="2823" max="2823" width="17.75" style="75" customWidth="1"/>
    <col min="2824" max="2824" width="12" style="75" customWidth="1"/>
    <col min="2825" max="2825" width="14" style="75" customWidth="1"/>
    <col min="2826" max="2826" width="13.375" style="75" customWidth="1"/>
    <col min="2827" max="2827" width="16.375" style="75" customWidth="1"/>
    <col min="2828" max="2831" width="17.75" style="75" customWidth="1"/>
    <col min="2832" max="2834" width="13.375" style="75" customWidth="1"/>
    <col min="2835" max="2835" width="11.125" style="75" customWidth="1"/>
    <col min="2836" max="2836" width="8.875" style="75" customWidth="1"/>
    <col min="2837" max="2837" width="14.375" style="75" customWidth="1"/>
    <col min="2838" max="3064" width="9" style="75"/>
    <col min="3065" max="3065" width="4.375" style="75" customWidth="1"/>
    <col min="3066" max="3066" width="50.25" style="75" customWidth="1"/>
    <col min="3067" max="3074" width="0" style="75" hidden="1" customWidth="1"/>
    <col min="3075" max="3075" width="15.875" style="75" customWidth="1"/>
    <col min="3076" max="3076" width="18.75" style="75" customWidth="1"/>
    <col min="3077" max="3077" width="15.875" style="75" customWidth="1"/>
    <col min="3078" max="3078" width="16" style="75" customWidth="1"/>
    <col min="3079" max="3079" width="17.75" style="75" customWidth="1"/>
    <col min="3080" max="3080" width="12" style="75" customWidth="1"/>
    <col min="3081" max="3081" width="14" style="75" customWidth="1"/>
    <col min="3082" max="3082" width="13.375" style="75" customWidth="1"/>
    <col min="3083" max="3083" width="16.375" style="75" customWidth="1"/>
    <col min="3084" max="3087" width="17.75" style="75" customWidth="1"/>
    <col min="3088" max="3090" width="13.375" style="75" customWidth="1"/>
    <col min="3091" max="3091" width="11.125" style="75" customWidth="1"/>
    <col min="3092" max="3092" width="8.875" style="75" customWidth="1"/>
    <col min="3093" max="3093" width="14.375" style="75" customWidth="1"/>
    <col min="3094" max="3320" width="9" style="75"/>
    <col min="3321" max="3321" width="4.375" style="75" customWidth="1"/>
    <col min="3322" max="3322" width="50.25" style="75" customWidth="1"/>
    <col min="3323" max="3330" width="0" style="75" hidden="1" customWidth="1"/>
    <col min="3331" max="3331" width="15.875" style="75" customWidth="1"/>
    <col min="3332" max="3332" width="18.75" style="75" customWidth="1"/>
    <col min="3333" max="3333" width="15.875" style="75" customWidth="1"/>
    <col min="3334" max="3334" width="16" style="75" customWidth="1"/>
    <col min="3335" max="3335" width="17.75" style="75" customWidth="1"/>
    <col min="3336" max="3336" width="12" style="75" customWidth="1"/>
    <col min="3337" max="3337" width="14" style="75" customWidth="1"/>
    <col min="3338" max="3338" width="13.375" style="75" customWidth="1"/>
    <col min="3339" max="3339" width="16.375" style="75" customWidth="1"/>
    <col min="3340" max="3343" width="17.75" style="75" customWidth="1"/>
    <col min="3344" max="3346" width="13.375" style="75" customWidth="1"/>
    <col min="3347" max="3347" width="11.125" style="75" customWidth="1"/>
    <col min="3348" max="3348" width="8.875" style="75" customWidth="1"/>
    <col min="3349" max="3349" width="14.375" style="75" customWidth="1"/>
    <col min="3350" max="3576" width="9" style="75"/>
    <col min="3577" max="3577" width="4.375" style="75" customWidth="1"/>
    <col min="3578" max="3578" width="50.25" style="75" customWidth="1"/>
    <col min="3579" max="3586" width="0" style="75" hidden="1" customWidth="1"/>
    <col min="3587" max="3587" width="15.875" style="75" customWidth="1"/>
    <col min="3588" max="3588" width="18.75" style="75" customWidth="1"/>
    <col min="3589" max="3589" width="15.875" style="75" customWidth="1"/>
    <col min="3590" max="3590" width="16" style="75" customWidth="1"/>
    <col min="3591" max="3591" width="17.75" style="75" customWidth="1"/>
    <col min="3592" max="3592" width="12" style="75" customWidth="1"/>
    <col min="3593" max="3593" width="14" style="75" customWidth="1"/>
    <col min="3594" max="3594" width="13.375" style="75" customWidth="1"/>
    <col min="3595" max="3595" width="16.375" style="75" customWidth="1"/>
    <col min="3596" max="3599" width="17.75" style="75" customWidth="1"/>
    <col min="3600" max="3602" width="13.375" style="75" customWidth="1"/>
    <col min="3603" max="3603" width="11.125" style="75" customWidth="1"/>
    <col min="3604" max="3604" width="8.875" style="75" customWidth="1"/>
    <col min="3605" max="3605" width="14.375" style="75" customWidth="1"/>
    <col min="3606" max="3832" width="9" style="75"/>
    <col min="3833" max="3833" width="4.375" style="75" customWidth="1"/>
    <col min="3834" max="3834" width="50.25" style="75" customWidth="1"/>
    <col min="3835" max="3842" width="0" style="75" hidden="1" customWidth="1"/>
    <col min="3843" max="3843" width="15.875" style="75" customWidth="1"/>
    <col min="3844" max="3844" width="18.75" style="75" customWidth="1"/>
    <col min="3845" max="3845" width="15.875" style="75" customWidth="1"/>
    <col min="3846" max="3846" width="16" style="75" customWidth="1"/>
    <col min="3847" max="3847" width="17.75" style="75" customWidth="1"/>
    <col min="3848" max="3848" width="12" style="75" customWidth="1"/>
    <col min="3849" max="3849" width="14" style="75" customWidth="1"/>
    <col min="3850" max="3850" width="13.375" style="75" customWidth="1"/>
    <col min="3851" max="3851" width="16.375" style="75" customWidth="1"/>
    <col min="3852" max="3855" width="17.75" style="75" customWidth="1"/>
    <col min="3856" max="3858" width="13.375" style="75" customWidth="1"/>
    <col min="3859" max="3859" width="11.125" style="75" customWidth="1"/>
    <col min="3860" max="3860" width="8.875" style="75" customWidth="1"/>
    <col min="3861" max="3861" width="14.375" style="75" customWidth="1"/>
    <col min="3862" max="4088" width="9" style="75"/>
    <col min="4089" max="4089" width="4.375" style="75" customWidth="1"/>
    <col min="4090" max="4090" width="50.25" style="75" customWidth="1"/>
    <col min="4091" max="4098" width="0" style="75" hidden="1" customWidth="1"/>
    <col min="4099" max="4099" width="15.875" style="75" customWidth="1"/>
    <col min="4100" max="4100" width="18.75" style="75" customWidth="1"/>
    <col min="4101" max="4101" width="15.875" style="75" customWidth="1"/>
    <col min="4102" max="4102" width="16" style="75" customWidth="1"/>
    <col min="4103" max="4103" width="17.75" style="75" customWidth="1"/>
    <col min="4104" max="4104" width="12" style="75" customWidth="1"/>
    <col min="4105" max="4105" width="14" style="75" customWidth="1"/>
    <col min="4106" max="4106" width="13.375" style="75" customWidth="1"/>
    <col min="4107" max="4107" width="16.375" style="75" customWidth="1"/>
    <col min="4108" max="4111" width="17.75" style="75" customWidth="1"/>
    <col min="4112" max="4114" width="13.375" style="75" customWidth="1"/>
    <col min="4115" max="4115" width="11.125" style="75" customWidth="1"/>
    <col min="4116" max="4116" width="8.875" style="75" customWidth="1"/>
    <col min="4117" max="4117" width="14.375" style="75" customWidth="1"/>
    <col min="4118" max="4344" width="9" style="75"/>
    <col min="4345" max="4345" width="4.375" style="75" customWidth="1"/>
    <col min="4346" max="4346" width="50.25" style="75" customWidth="1"/>
    <col min="4347" max="4354" width="0" style="75" hidden="1" customWidth="1"/>
    <col min="4355" max="4355" width="15.875" style="75" customWidth="1"/>
    <col min="4356" max="4356" width="18.75" style="75" customWidth="1"/>
    <col min="4357" max="4357" width="15.875" style="75" customWidth="1"/>
    <col min="4358" max="4358" width="16" style="75" customWidth="1"/>
    <col min="4359" max="4359" width="17.75" style="75" customWidth="1"/>
    <col min="4360" max="4360" width="12" style="75" customWidth="1"/>
    <col min="4361" max="4361" width="14" style="75" customWidth="1"/>
    <col min="4362" max="4362" width="13.375" style="75" customWidth="1"/>
    <col min="4363" max="4363" width="16.375" style="75" customWidth="1"/>
    <col min="4364" max="4367" width="17.75" style="75" customWidth="1"/>
    <col min="4368" max="4370" width="13.375" style="75" customWidth="1"/>
    <col min="4371" max="4371" width="11.125" style="75" customWidth="1"/>
    <col min="4372" max="4372" width="8.875" style="75" customWidth="1"/>
    <col min="4373" max="4373" width="14.375" style="75" customWidth="1"/>
    <col min="4374" max="4600" width="9" style="75"/>
    <col min="4601" max="4601" width="4.375" style="75" customWidth="1"/>
    <col min="4602" max="4602" width="50.25" style="75" customWidth="1"/>
    <col min="4603" max="4610" width="0" style="75" hidden="1" customWidth="1"/>
    <col min="4611" max="4611" width="15.875" style="75" customWidth="1"/>
    <col min="4612" max="4612" width="18.75" style="75" customWidth="1"/>
    <col min="4613" max="4613" width="15.875" style="75" customWidth="1"/>
    <col min="4614" max="4614" width="16" style="75" customWidth="1"/>
    <col min="4615" max="4615" width="17.75" style="75" customWidth="1"/>
    <col min="4616" max="4616" width="12" style="75" customWidth="1"/>
    <col min="4617" max="4617" width="14" style="75" customWidth="1"/>
    <col min="4618" max="4618" width="13.375" style="75" customWidth="1"/>
    <col min="4619" max="4619" width="16.375" style="75" customWidth="1"/>
    <col min="4620" max="4623" width="17.75" style="75" customWidth="1"/>
    <col min="4624" max="4626" width="13.375" style="75" customWidth="1"/>
    <col min="4627" max="4627" width="11.125" style="75" customWidth="1"/>
    <col min="4628" max="4628" width="8.875" style="75" customWidth="1"/>
    <col min="4629" max="4629" width="14.375" style="75" customWidth="1"/>
    <col min="4630" max="4856" width="9" style="75"/>
    <col min="4857" max="4857" width="4.375" style="75" customWidth="1"/>
    <col min="4858" max="4858" width="50.25" style="75" customWidth="1"/>
    <col min="4859" max="4866" width="0" style="75" hidden="1" customWidth="1"/>
    <col min="4867" max="4867" width="15.875" style="75" customWidth="1"/>
    <col min="4868" max="4868" width="18.75" style="75" customWidth="1"/>
    <col min="4869" max="4869" width="15.875" style="75" customWidth="1"/>
    <col min="4870" max="4870" width="16" style="75" customWidth="1"/>
    <col min="4871" max="4871" width="17.75" style="75" customWidth="1"/>
    <col min="4872" max="4872" width="12" style="75" customWidth="1"/>
    <col min="4873" max="4873" width="14" style="75" customWidth="1"/>
    <col min="4874" max="4874" width="13.375" style="75" customWidth="1"/>
    <col min="4875" max="4875" width="16.375" style="75" customWidth="1"/>
    <col min="4876" max="4879" width="17.75" style="75" customWidth="1"/>
    <col min="4880" max="4882" width="13.375" style="75" customWidth="1"/>
    <col min="4883" max="4883" width="11.125" style="75" customWidth="1"/>
    <col min="4884" max="4884" width="8.875" style="75" customWidth="1"/>
    <col min="4885" max="4885" width="14.375" style="75" customWidth="1"/>
    <col min="4886" max="5112" width="9" style="75"/>
    <col min="5113" max="5113" width="4.375" style="75" customWidth="1"/>
    <col min="5114" max="5114" width="50.25" style="75" customWidth="1"/>
    <col min="5115" max="5122" width="0" style="75" hidden="1" customWidth="1"/>
    <col min="5123" max="5123" width="15.875" style="75" customWidth="1"/>
    <col min="5124" max="5124" width="18.75" style="75" customWidth="1"/>
    <col min="5125" max="5125" width="15.875" style="75" customWidth="1"/>
    <col min="5126" max="5126" width="16" style="75" customWidth="1"/>
    <col min="5127" max="5127" width="17.75" style="75" customWidth="1"/>
    <col min="5128" max="5128" width="12" style="75" customWidth="1"/>
    <col min="5129" max="5129" width="14" style="75" customWidth="1"/>
    <col min="5130" max="5130" width="13.375" style="75" customWidth="1"/>
    <col min="5131" max="5131" width="16.375" style="75" customWidth="1"/>
    <col min="5132" max="5135" width="17.75" style="75" customWidth="1"/>
    <col min="5136" max="5138" width="13.375" style="75" customWidth="1"/>
    <col min="5139" max="5139" width="11.125" style="75" customWidth="1"/>
    <col min="5140" max="5140" width="8.875" style="75" customWidth="1"/>
    <col min="5141" max="5141" width="14.375" style="75" customWidth="1"/>
    <col min="5142" max="5368" width="9" style="75"/>
    <col min="5369" max="5369" width="4.375" style="75" customWidth="1"/>
    <col min="5370" max="5370" width="50.25" style="75" customWidth="1"/>
    <col min="5371" max="5378" width="0" style="75" hidden="1" customWidth="1"/>
    <col min="5379" max="5379" width="15.875" style="75" customWidth="1"/>
    <col min="5380" max="5380" width="18.75" style="75" customWidth="1"/>
    <col min="5381" max="5381" width="15.875" style="75" customWidth="1"/>
    <col min="5382" max="5382" width="16" style="75" customWidth="1"/>
    <col min="5383" max="5383" width="17.75" style="75" customWidth="1"/>
    <col min="5384" max="5384" width="12" style="75" customWidth="1"/>
    <col min="5385" max="5385" width="14" style="75" customWidth="1"/>
    <col min="5386" max="5386" width="13.375" style="75" customWidth="1"/>
    <col min="5387" max="5387" width="16.375" style="75" customWidth="1"/>
    <col min="5388" max="5391" width="17.75" style="75" customWidth="1"/>
    <col min="5392" max="5394" width="13.375" style="75" customWidth="1"/>
    <col min="5395" max="5395" width="11.125" style="75" customWidth="1"/>
    <col min="5396" max="5396" width="8.875" style="75" customWidth="1"/>
    <col min="5397" max="5397" width="14.375" style="75" customWidth="1"/>
    <col min="5398" max="5624" width="9" style="75"/>
    <col min="5625" max="5625" width="4.375" style="75" customWidth="1"/>
    <col min="5626" max="5626" width="50.25" style="75" customWidth="1"/>
    <col min="5627" max="5634" width="0" style="75" hidden="1" customWidth="1"/>
    <col min="5635" max="5635" width="15.875" style="75" customWidth="1"/>
    <col min="5636" max="5636" width="18.75" style="75" customWidth="1"/>
    <col min="5637" max="5637" width="15.875" style="75" customWidth="1"/>
    <col min="5638" max="5638" width="16" style="75" customWidth="1"/>
    <col min="5639" max="5639" width="17.75" style="75" customWidth="1"/>
    <col min="5640" max="5640" width="12" style="75" customWidth="1"/>
    <col min="5641" max="5641" width="14" style="75" customWidth="1"/>
    <col min="5642" max="5642" width="13.375" style="75" customWidth="1"/>
    <col min="5643" max="5643" width="16.375" style="75" customWidth="1"/>
    <col min="5644" max="5647" width="17.75" style="75" customWidth="1"/>
    <col min="5648" max="5650" width="13.375" style="75" customWidth="1"/>
    <col min="5651" max="5651" width="11.125" style="75" customWidth="1"/>
    <col min="5652" max="5652" width="8.875" style="75" customWidth="1"/>
    <col min="5653" max="5653" width="14.375" style="75" customWidth="1"/>
    <col min="5654" max="5880" width="9" style="75"/>
    <col min="5881" max="5881" width="4.375" style="75" customWidth="1"/>
    <col min="5882" max="5882" width="50.25" style="75" customWidth="1"/>
    <col min="5883" max="5890" width="0" style="75" hidden="1" customWidth="1"/>
    <col min="5891" max="5891" width="15.875" style="75" customWidth="1"/>
    <col min="5892" max="5892" width="18.75" style="75" customWidth="1"/>
    <col min="5893" max="5893" width="15.875" style="75" customWidth="1"/>
    <col min="5894" max="5894" width="16" style="75" customWidth="1"/>
    <col min="5895" max="5895" width="17.75" style="75" customWidth="1"/>
    <col min="5896" max="5896" width="12" style="75" customWidth="1"/>
    <col min="5897" max="5897" width="14" style="75" customWidth="1"/>
    <col min="5898" max="5898" width="13.375" style="75" customWidth="1"/>
    <col min="5899" max="5899" width="16.375" style="75" customWidth="1"/>
    <col min="5900" max="5903" width="17.75" style="75" customWidth="1"/>
    <col min="5904" max="5906" width="13.375" style="75" customWidth="1"/>
    <col min="5907" max="5907" width="11.125" style="75" customWidth="1"/>
    <col min="5908" max="5908" width="8.875" style="75" customWidth="1"/>
    <col min="5909" max="5909" width="14.375" style="75" customWidth="1"/>
    <col min="5910" max="6136" width="9" style="75"/>
    <col min="6137" max="6137" width="4.375" style="75" customWidth="1"/>
    <col min="6138" max="6138" width="50.25" style="75" customWidth="1"/>
    <col min="6139" max="6146" width="0" style="75" hidden="1" customWidth="1"/>
    <col min="6147" max="6147" width="15.875" style="75" customWidth="1"/>
    <col min="6148" max="6148" width="18.75" style="75" customWidth="1"/>
    <col min="6149" max="6149" width="15.875" style="75" customWidth="1"/>
    <col min="6150" max="6150" width="16" style="75" customWidth="1"/>
    <col min="6151" max="6151" width="17.75" style="75" customWidth="1"/>
    <col min="6152" max="6152" width="12" style="75" customWidth="1"/>
    <col min="6153" max="6153" width="14" style="75" customWidth="1"/>
    <col min="6154" max="6154" width="13.375" style="75" customWidth="1"/>
    <col min="6155" max="6155" width="16.375" style="75" customWidth="1"/>
    <col min="6156" max="6159" width="17.75" style="75" customWidth="1"/>
    <col min="6160" max="6162" width="13.375" style="75" customWidth="1"/>
    <col min="6163" max="6163" width="11.125" style="75" customWidth="1"/>
    <col min="6164" max="6164" width="8.875" style="75" customWidth="1"/>
    <col min="6165" max="6165" width="14.375" style="75" customWidth="1"/>
    <col min="6166" max="6392" width="9" style="75"/>
    <col min="6393" max="6393" width="4.375" style="75" customWidth="1"/>
    <col min="6394" max="6394" width="50.25" style="75" customWidth="1"/>
    <col min="6395" max="6402" width="0" style="75" hidden="1" customWidth="1"/>
    <col min="6403" max="6403" width="15.875" style="75" customWidth="1"/>
    <col min="6404" max="6404" width="18.75" style="75" customWidth="1"/>
    <col min="6405" max="6405" width="15.875" style="75" customWidth="1"/>
    <col min="6406" max="6406" width="16" style="75" customWidth="1"/>
    <col min="6407" max="6407" width="17.75" style="75" customWidth="1"/>
    <col min="6408" max="6408" width="12" style="75" customWidth="1"/>
    <col min="6409" max="6409" width="14" style="75" customWidth="1"/>
    <col min="6410" max="6410" width="13.375" style="75" customWidth="1"/>
    <col min="6411" max="6411" width="16.375" style="75" customWidth="1"/>
    <col min="6412" max="6415" width="17.75" style="75" customWidth="1"/>
    <col min="6416" max="6418" width="13.375" style="75" customWidth="1"/>
    <col min="6419" max="6419" width="11.125" style="75" customWidth="1"/>
    <col min="6420" max="6420" width="8.875" style="75" customWidth="1"/>
    <col min="6421" max="6421" width="14.375" style="75" customWidth="1"/>
    <col min="6422" max="6648" width="9" style="75"/>
    <col min="6649" max="6649" width="4.375" style="75" customWidth="1"/>
    <col min="6650" max="6650" width="50.25" style="75" customWidth="1"/>
    <col min="6651" max="6658" width="0" style="75" hidden="1" customWidth="1"/>
    <col min="6659" max="6659" width="15.875" style="75" customWidth="1"/>
    <col min="6660" max="6660" width="18.75" style="75" customWidth="1"/>
    <col min="6661" max="6661" width="15.875" style="75" customWidth="1"/>
    <col min="6662" max="6662" width="16" style="75" customWidth="1"/>
    <col min="6663" max="6663" width="17.75" style="75" customWidth="1"/>
    <col min="6664" max="6664" width="12" style="75" customWidth="1"/>
    <col min="6665" max="6665" width="14" style="75" customWidth="1"/>
    <col min="6666" max="6666" width="13.375" style="75" customWidth="1"/>
    <col min="6667" max="6667" width="16.375" style="75" customWidth="1"/>
    <col min="6668" max="6671" width="17.75" style="75" customWidth="1"/>
    <col min="6672" max="6674" width="13.375" style="75" customWidth="1"/>
    <col min="6675" max="6675" width="11.125" style="75" customWidth="1"/>
    <col min="6676" max="6676" width="8.875" style="75" customWidth="1"/>
    <col min="6677" max="6677" width="14.375" style="75" customWidth="1"/>
    <col min="6678" max="6904" width="9" style="75"/>
    <col min="6905" max="6905" width="4.375" style="75" customWidth="1"/>
    <col min="6906" max="6906" width="50.25" style="75" customWidth="1"/>
    <col min="6907" max="6914" width="0" style="75" hidden="1" customWidth="1"/>
    <col min="6915" max="6915" width="15.875" style="75" customWidth="1"/>
    <col min="6916" max="6916" width="18.75" style="75" customWidth="1"/>
    <col min="6917" max="6917" width="15.875" style="75" customWidth="1"/>
    <col min="6918" max="6918" width="16" style="75" customWidth="1"/>
    <col min="6919" max="6919" width="17.75" style="75" customWidth="1"/>
    <col min="6920" max="6920" width="12" style="75" customWidth="1"/>
    <col min="6921" max="6921" width="14" style="75" customWidth="1"/>
    <col min="6922" max="6922" width="13.375" style="75" customWidth="1"/>
    <col min="6923" max="6923" width="16.375" style="75" customWidth="1"/>
    <col min="6924" max="6927" width="17.75" style="75" customWidth="1"/>
    <col min="6928" max="6930" width="13.375" style="75" customWidth="1"/>
    <col min="6931" max="6931" width="11.125" style="75" customWidth="1"/>
    <col min="6932" max="6932" width="8.875" style="75" customWidth="1"/>
    <col min="6933" max="6933" width="14.375" style="75" customWidth="1"/>
    <col min="6934" max="7160" width="9" style="75"/>
    <col min="7161" max="7161" width="4.375" style="75" customWidth="1"/>
    <col min="7162" max="7162" width="50.25" style="75" customWidth="1"/>
    <col min="7163" max="7170" width="0" style="75" hidden="1" customWidth="1"/>
    <col min="7171" max="7171" width="15.875" style="75" customWidth="1"/>
    <col min="7172" max="7172" width="18.75" style="75" customWidth="1"/>
    <col min="7173" max="7173" width="15.875" style="75" customWidth="1"/>
    <col min="7174" max="7174" width="16" style="75" customWidth="1"/>
    <col min="7175" max="7175" width="17.75" style="75" customWidth="1"/>
    <col min="7176" max="7176" width="12" style="75" customWidth="1"/>
    <col min="7177" max="7177" width="14" style="75" customWidth="1"/>
    <col min="7178" max="7178" width="13.375" style="75" customWidth="1"/>
    <col min="7179" max="7179" width="16.375" style="75" customWidth="1"/>
    <col min="7180" max="7183" width="17.75" style="75" customWidth="1"/>
    <col min="7184" max="7186" width="13.375" style="75" customWidth="1"/>
    <col min="7187" max="7187" width="11.125" style="75" customWidth="1"/>
    <col min="7188" max="7188" width="8.875" style="75" customWidth="1"/>
    <col min="7189" max="7189" width="14.375" style="75" customWidth="1"/>
    <col min="7190" max="7416" width="9" style="75"/>
    <col min="7417" max="7417" width="4.375" style="75" customWidth="1"/>
    <col min="7418" max="7418" width="50.25" style="75" customWidth="1"/>
    <col min="7419" max="7426" width="0" style="75" hidden="1" customWidth="1"/>
    <col min="7427" max="7427" width="15.875" style="75" customWidth="1"/>
    <col min="7428" max="7428" width="18.75" style="75" customWidth="1"/>
    <col min="7429" max="7429" width="15.875" style="75" customWidth="1"/>
    <col min="7430" max="7430" width="16" style="75" customWidth="1"/>
    <col min="7431" max="7431" width="17.75" style="75" customWidth="1"/>
    <col min="7432" max="7432" width="12" style="75" customWidth="1"/>
    <col min="7433" max="7433" width="14" style="75" customWidth="1"/>
    <col min="7434" max="7434" width="13.375" style="75" customWidth="1"/>
    <col min="7435" max="7435" width="16.375" style="75" customWidth="1"/>
    <col min="7436" max="7439" width="17.75" style="75" customWidth="1"/>
    <col min="7440" max="7442" width="13.375" style="75" customWidth="1"/>
    <col min="7443" max="7443" width="11.125" style="75" customWidth="1"/>
    <col min="7444" max="7444" width="8.875" style="75" customWidth="1"/>
    <col min="7445" max="7445" width="14.375" style="75" customWidth="1"/>
    <col min="7446" max="7672" width="9" style="75"/>
    <col min="7673" max="7673" width="4.375" style="75" customWidth="1"/>
    <col min="7674" max="7674" width="50.25" style="75" customWidth="1"/>
    <col min="7675" max="7682" width="0" style="75" hidden="1" customWidth="1"/>
    <col min="7683" max="7683" width="15.875" style="75" customWidth="1"/>
    <col min="7684" max="7684" width="18.75" style="75" customWidth="1"/>
    <col min="7685" max="7685" width="15.875" style="75" customWidth="1"/>
    <col min="7686" max="7686" width="16" style="75" customWidth="1"/>
    <col min="7687" max="7687" width="17.75" style="75" customWidth="1"/>
    <col min="7688" max="7688" width="12" style="75" customWidth="1"/>
    <col min="7689" max="7689" width="14" style="75" customWidth="1"/>
    <col min="7690" max="7690" width="13.375" style="75" customWidth="1"/>
    <col min="7691" max="7691" width="16.375" style="75" customWidth="1"/>
    <col min="7692" max="7695" width="17.75" style="75" customWidth="1"/>
    <col min="7696" max="7698" width="13.375" style="75" customWidth="1"/>
    <col min="7699" max="7699" width="11.125" style="75" customWidth="1"/>
    <col min="7700" max="7700" width="8.875" style="75" customWidth="1"/>
    <col min="7701" max="7701" width="14.375" style="75" customWidth="1"/>
    <col min="7702" max="7928" width="9" style="75"/>
    <col min="7929" max="7929" width="4.375" style="75" customWidth="1"/>
    <col min="7930" max="7930" width="50.25" style="75" customWidth="1"/>
    <col min="7931" max="7938" width="0" style="75" hidden="1" customWidth="1"/>
    <col min="7939" max="7939" width="15.875" style="75" customWidth="1"/>
    <col min="7940" max="7940" width="18.75" style="75" customWidth="1"/>
    <col min="7941" max="7941" width="15.875" style="75" customWidth="1"/>
    <col min="7942" max="7942" width="16" style="75" customWidth="1"/>
    <col min="7943" max="7943" width="17.75" style="75" customWidth="1"/>
    <col min="7944" max="7944" width="12" style="75" customWidth="1"/>
    <col min="7945" max="7945" width="14" style="75" customWidth="1"/>
    <col min="7946" max="7946" width="13.375" style="75" customWidth="1"/>
    <col min="7947" max="7947" width="16.375" style="75" customWidth="1"/>
    <col min="7948" max="7951" width="17.75" style="75" customWidth="1"/>
    <col min="7952" max="7954" width="13.375" style="75" customWidth="1"/>
    <col min="7955" max="7955" width="11.125" style="75" customWidth="1"/>
    <col min="7956" max="7956" width="8.875" style="75" customWidth="1"/>
    <col min="7957" max="7957" width="14.375" style="75" customWidth="1"/>
    <col min="7958" max="8184" width="9" style="75"/>
    <col min="8185" max="8185" width="4.375" style="75" customWidth="1"/>
    <col min="8186" max="8186" width="50.25" style="75" customWidth="1"/>
    <col min="8187" max="8194" width="0" style="75" hidden="1" customWidth="1"/>
    <col min="8195" max="8195" width="15.875" style="75" customWidth="1"/>
    <col min="8196" max="8196" width="18.75" style="75" customWidth="1"/>
    <col min="8197" max="8197" width="15.875" style="75" customWidth="1"/>
    <col min="8198" max="8198" width="16" style="75" customWidth="1"/>
    <col min="8199" max="8199" width="17.75" style="75" customWidth="1"/>
    <col min="8200" max="8200" width="12" style="75" customWidth="1"/>
    <col min="8201" max="8201" width="14" style="75" customWidth="1"/>
    <col min="8202" max="8202" width="13.375" style="75" customWidth="1"/>
    <col min="8203" max="8203" width="16.375" style="75" customWidth="1"/>
    <col min="8204" max="8207" width="17.75" style="75" customWidth="1"/>
    <col min="8208" max="8210" width="13.375" style="75" customWidth="1"/>
    <col min="8211" max="8211" width="11.125" style="75" customWidth="1"/>
    <col min="8212" max="8212" width="8.875" style="75" customWidth="1"/>
    <col min="8213" max="8213" width="14.375" style="75" customWidth="1"/>
    <col min="8214" max="8440" width="9" style="75"/>
    <col min="8441" max="8441" width="4.375" style="75" customWidth="1"/>
    <col min="8442" max="8442" width="50.25" style="75" customWidth="1"/>
    <col min="8443" max="8450" width="0" style="75" hidden="1" customWidth="1"/>
    <col min="8451" max="8451" width="15.875" style="75" customWidth="1"/>
    <col min="8452" max="8452" width="18.75" style="75" customWidth="1"/>
    <col min="8453" max="8453" width="15.875" style="75" customWidth="1"/>
    <col min="8454" max="8454" width="16" style="75" customWidth="1"/>
    <col min="8455" max="8455" width="17.75" style="75" customWidth="1"/>
    <col min="8456" max="8456" width="12" style="75" customWidth="1"/>
    <col min="8457" max="8457" width="14" style="75" customWidth="1"/>
    <col min="8458" max="8458" width="13.375" style="75" customWidth="1"/>
    <col min="8459" max="8459" width="16.375" style="75" customWidth="1"/>
    <col min="8460" max="8463" width="17.75" style="75" customWidth="1"/>
    <col min="8464" max="8466" width="13.375" style="75" customWidth="1"/>
    <col min="8467" max="8467" width="11.125" style="75" customWidth="1"/>
    <col min="8468" max="8468" width="8.875" style="75" customWidth="1"/>
    <col min="8469" max="8469" width="14.375" style="75" customWidth="1"/>
    <col min="8470" max="8696" width="9" style="75"/>
    <col min="8697" max="8697" width="4.375" style="75" customWidth="1"/>
    <col min="8698" max="8698" width="50.25" style="75" customWidth="1"/>
    <col min="8699" max="8706" width="0" style="75" hidden="1" customWidth="1"/>
    <col min="8707" max="8707" width="15.875" style="75" customWidth="1"/>
    <col min="8708" max="8708" width="18.75" style="75" customWidth="1"/>
    <col min="8709" max="8709" width="15.875" style="75" customWidth="1"/>
    <col min="8710" max="8710" width="16" style="75" customWidth="1"/>
    <col min="8711" max="8711" width="17.75" style="75" customWidth="1"/>
    <col min="8712" max="8712" width="12" style="75" customWidth="1"/>
    <col min="8713" max="8713" width="14" style="75" customWidth="1"/>
    <col min="8714" max="8714" width="13.375" style="75" customWidth="1"/>
    <col min="8715" max="8715" width="16.375" style="75" customWidth="1"/>
    <col min="8716" max="8719" width="17.75" style="75" customWidth="1"/>
    <col min="8720" max="8722" width="13.375" style="75" customWidth="1"/>
    <col min="8723" max="8723" width="11.125" style="75" customWidth="1"/>
    <col min="8724" max="8724" width="8.875" style="75" customWidth="1"/>
    <col min="8725" max="8725" width="14.375" style="75" customWidth="1"/>
    <col min="8726" max="8952" width="9" style="75"/>
    <col min="8953" max="8953" width="4.375" style="75" customWidth="1"/>
    <col min="8954" max="8954" width="50.25" style="75" customWidth="1"/>
    <col min="8955" max="8962" width="0" style="75" hidden="1" customWidth="1"/>
    <col min="8963" max="8963" width="15.875" style="75" customWidth="1"/>
    <col min="8964" max="8964" width="18.75" style="75" customWidth="1"/>
    <col min="8965" max="8965" width="15.875" style="75" customWidth="1"/>
    <col min="8966" max="8966" width="16" style="75" customWidth="1"/>
    <col min="8967" max="8967" width="17.75" style="75" customWidth="1"/>
    <col min="8968" max="8968" width="12" style="75" customWidth="1"/>
    <col min="8969" max="8969" width="14" style="75" customWidth="1"/>
    <col min="8970" max="8970" width="13.375" style="75" customWidth="1"/>
    <col min="8971" max="8971" width="16.375" style="75" customWidth="1"/>
    <col min="8972" max="8975" width="17.75" style="75" customWidth="1"/>
    <col min="8976" max="8978" width="13.375" style="75" customWidth="1"/>
    <col min="8979" max="8979" width="11.125" style="75" customWidth="1"/>
    <col min="8980" max="8980" width="8.875" style="75" customWidth="1"/>
    <col min="8981" max="8981" width="14.375" style="75" customWidth="1"/>
    <col min="8982" max="9208" width="9" style="75"/>
    <col min="9209" max="9209" width="4.375" style="75" customWidth="1"/>
    <col min="9210" max="9210" width="50.25" style="75" customWidth="1"/>
    <col min="9211" max="9218" width="0" style="75" hidden="1" customWidth="1"/>
    <col min="9219" max="9219" width="15.875" style="75" customWidth="1"/>
    <col min="9220" max="9220" width="18.75" style="75" customWidth="1"/>
    <col min="9221" max="9221" width="15.875" style="75" customWidth="1"/>
    <col min="9222" max="9222" width="16" style="75" customWidth="1"/>
    <col min="9223" max="9223" width="17.75" style="75" customWidth="1"/>
    <col min="9224" max="9224" width="12" style="75" customWidth="1"/>
    <col min="9225" max="9225" width="14" style="75" customWidth="1"/>
    <col min="9226" max="9226" width="13.375" style="75" customWidth="1"/>
    <col min="9227" max="9227" width="16.375" style="75" customWidth="1"/>
    <col min="9228" max="9231" width="17.75" style="75" customWidth="1"/>
    <col min="9232" max="9234" width="13.375" style="75" customWidth="1"/>
    <col min="9235" max="9235" width="11.125" style="75" customWidth="1"/>
    <col min="9236" max="9236" width="8.875" style="75" customWidth="1"/>
    <col min="9237" max="9237" width="14.375" style="75" customWidth="1"/>
    <col min="9238" max="9464" width="9" style="75"/>
    <col min="9465" max="9465" width="4.375" style="75" customWidth="1"/>
    <col min="9466" max="9466" width="50.25" style="75" customWidth="1"/>
    <col min="9467" max="9474" width="0" style="75" hidden="1" customWidth="1"/>
    <col min="9475" max="9475" width="15.875" style="75" customWidth="1"/>
    <col min="9476" max="9476" width="18.75" style="75" customWidth="1"/>
    <col min="9477" max="9477" width="15.875" style="75" customWidth="1"/>
    <col min="9478" max="9478" width="16" style="75" customWidth="1"/>
    <col min="9479" max="9479" width="17.75" style="75" customWidth="1"/>
    <col min="9480" max="9480" width="12" style="75" customWidth="1"/>
    <col min="9481" max="9481" width="14" style="75" customWidth="1"/>
    <col min="9482" max="9482" width="13.375" style="75" customWidth="1"/>
    <col min="9483" max="9483" width="16.375" style="75" customWidth="1"/>
    <col min="9484" max="9487" width="17.75" style="75" customWidth="1"/>
    <col min="9488" max="9490" width="13.375" style="75" customWidth="1"/>
    <col min="9491" max="9491" width="11.125" style="75" customWidth="1"/>
    <col min="9492" max="9492" width="8.875" style="75" customWidth="1"/>
    <col min="9493" max="9493" width="14.375" style="75" customWidth="1"/>
    <col min="9494" max="9720" width="9" style="75"/>
    <col min="9721" max="9721" width="4.375" style="75" customWidth="1"/>
    <col min="9722" max="9722" width="50.25" style="75" customWidth="1"/>
    <col min="9723" max="9730" width="0" style="75" hidden="1" customWidth="1"/>
    <col min="9731" max="9731" width="15.875" style="75" customWidth="1"/>
    <col min="9732" max="9732" width="18.75" style="75" customWidth="1"/>
    <col min="9733" max="9733" width="15.875" style="75" customWidth="1"/>
    <col min="9734" max="9734" width="16" style="75" customWidth="1"/>
    <col min="9735" max="9735" width="17.75" style="75" customWidth="1"/>
    <col min="9736" max="9736" width="12" style="75" customWidth="1"/>
    <col min="9737" max="9737" width="14" style="75" customWidth="1"/>
    <col min="9738" max="9738" width="13.375" style="75" customWidth="1"/>
    <col min="9739" max="9739" width="16.375" style="75" customWidth="1"/>
    <col min="9740" max="9743" width="17.75" style="75" customWidth="1"/>
    <col min="9744" max="9746" width="13.375" style="75" customWidth="1"/>
    <col min="9747" max="9747" width="11.125" style="75" customWidth="1"/>
    <col min="9748" max="9748" width="8.875" style="75" customWidth="1"/>
    <col min="9749" max="9749" width="14.375" style="75" customWidth="1"/>
    <col min="9750" max="9976" width="9" style="75"/>
    <col min="9977" max="9977" width="4.375" style="75" customWidth="1"/>
    <col min="9978" max="9978" width="50.25" style="75" customWidth="1"/>
    <col min="9979" max="9986" width="0" style="75" hidden="1" customWidth="1"/>
    <col min="9987" max="9987" width="15.875" style="75" customWidth="1"/>
    <col min="9988" max="9988" width="18.75" style="75" customWidth="1"/>
    <col min="9989" max="9989" width="15.875" style="75" customWidth="1"/>
    <col min="9990" max="9990" width="16" style="75" customWidth="1"/>
    <col min="9991" max="9991" width="17.75" style="75" customWidth="1"/>
    <col min="9992" max="9992" width="12" style="75" customWidth="1"/>
    <col min="9993" max="9993" width="14" style="75" customWidth="1"/>
    <col min="9994" max="9994" width="13.375" style="75" customWidth="1"/>
    <col min="9995" max="9995" width="16.375" style="75" customWidth="1"/>
    <col min="9996" max="9999" width="17.75" style="75" customWidth="1"/>
    <col min="10000" max="10002" width="13.375" style="75" customWidth="1"/>
    <col min="10003" max="10003" width="11.125" style="75" customWidth="1"/>
    <col min="10004" max="10004" width="8.875" style="75" customWidth="1"/>
    <col min="10005" max="10005" width="14.375" style="75" customWidth="1"/>
    <col min="10006" max="10232" width="9" style="75"/>
    <col min="10233" max="10233" width="4.375" style="75" customWidth="1"/>
    <col min="10234" max="10234" width="50.25" style="75" customWidth="1"/>
    <col min="10235" max="10242" width="0" style="75" hidden="1" customWidth="1"/>
    <col min="10243" max="10243" width="15.875" style="75" customWidth="1"/>
    <col min="10244" max="10244" width="18.75" style="75" customWidth="1"/>
    <col min="10245" max="10245" width="15.875" style="75" customWidth="1"/>
    <col min="10246" max="10246" width="16" style="75" customWidth="1"/>
    <col min="10247" max="10247" width="17.75" style="75" customWidth="1"/>
    <col min="10248" max="10248" width="12" style="75" customWidth="1"/>
    <col min="10249" max="10249" width="14" style="75" customWidth="1"/>
    <col min="10250" max="10250" width="13.375" style="75" customWidth="1"/>
    <col min="10251" max="10251" width="16.375" style="75" customWidth="1"/>
    <col min="10252" max="10255" width="17.75" style="75" customWidth="1"/>
    <col min="10256" max="10258" width="13.375" style="75" customWidth="1"/>
    <col min="10259" max="10259" width="11.125" style="75" customWidth="1"/>
    <col min="10260" max="10260" width="8.875" style="75" customWidth="1"/>
    <col min="10261" max="10261" width="14.375" style="75" customWidth="1"/>
    <col min="10262" max="10488" width="9" style="75"/>
    <col min="10489" max="10489" width="4.375" style="75" customWidth="1"/>
    <col min="10490" max="10490" width="50.25" style="75" customWidth="1"/>
    <col min="10491" max="10498" width="0" style="75" hidden="1" customWidth="1"/>
    <col min="10499" max="10499" width="15.875" style="75" customWidth="1"/>
    <col min="10500" max="10500" width="18.75" style="75" customWidth="1"/>
    <col min="10501" max="10501" width="15.875" style="75" customWidth="1"/>
    <col min="10502" max="10502" width="16" style="75" customWidth="1"/>
    <col min="10503" max="10503" width="17.75" style="75" customWidth="1"/>
    <col min="10504" max="10504" width="12" style="75" customWidth="1"/>
    <col min="10505" max="10505" width="14" style="75" customWidth="1"/>
    <col min="10506" max="10506" width="13.375" style="75" customWidth="1"/>
    <col min="10507" max="10507" width="16.375" style="75" customWidth="1"/>
    <col min="10508" max="10511" width="17.75" style="75" customWidth="1"/>
    <col min="10512" max="10514" width="13.375" style="75" customWidth="1"/>
    <col min="10515" max="10515" width="11.125" style="75" customWidth="1"/>
    <col min="10516" max="10516" width="8.875" style="75" customWidth="1"/>
    <col min="10517" max="10517" width="14.375" style="75" customWidth="1"/>
    <col min="10518" max="10744" width="9" style="75"/>
    <col min="10745" max="10745" width="4.375" style="75" customWidth="1"/>
    <col min="10746" max="10746" width="50.25" style="75" customWidth="1"/>
    <col min="10747" max="10754" width="0" style="75" hidden="1" customWidth="1"/>
    <col min="10755" max="10755" width="15.875" style="75" customWidth="1"/>
    <col min="10756" max="10756" width="18.75" style="75" customWidth="1"/>
    <col min="10757" max="10757" width="15.875" style="75" customWidth="1"/>
    <col min="10758" max="10758" width="16" style="75" customWidth="1"/>
    <col min="10759" max="10759" width="17.75" style="75" customWidth="1"/>
    <col min="10760" max="10760" width="12" style="75" customWidth="1"/>
    <col min="10761" max="10761" width="14" style="75" customWidth="1"/>
    <col min="10762" max="10762" width="13.375" style="75" customWidth="1"/>
    <col min="10763" max="10763" width="16.375" style="75" customWidth="1"/>
    <col min="10764" max="10767" width="17.75" style="75" customWidth="1"/>
    <col min="10768" max="10770" width="13.375" style="75" customWidth="1"/>
    <col min="10771" max="10771" width="11.125" style="75" customWidth="1"/>
    <col min="10772" max="10772" width="8.875" style="75" customWidth="1"/>
    <col min="10773" max="10773" width="14.375" style="75" customWidth="1"/>
    <col min="10774" max="11000" width="9" style="75"/>
    <col min="11001" max="11001" width="4.375" style="75" customWidth="1"/>
    <col min="11002" max="11002" width="50.25" style="75" customWidth="1"/>
    <col min="11003" max="11010" width="0" style="75" hidden="1" customWidth="1"/>
    <col min="11011" max="11011" width="15.875" style="75" customWidth="1"/>
    <col min="11012" max="11012" width="18.75" style="75" customWidth="1"/>
    <col min="11013" max="11013" width="15.875" style="75" customWidth="1"/>
    <col min="11014" max="11014" width="16" style="75" customWidth="1"/>
    <col min="11015" max="11015" width="17.75" style="75" customWidth="1"/>
    <col min="11016" max="11016" width="12" style="75" customWidth="1"/>
    <col min="11017" max="11017" width="14" style="75" customWidth="1"/>
    <col min="11018" max="11018" width="13.375" style="75" customWidth="1"/>
    <col min="11019" max="11019" width="16.375" style="75" customWidth="1"/>
    <col min="11020" max="11023" width="17.75" style="75" customWidth="1"/>
    <col min="11024" max="11026" width="13.375" style="75" customWidth="1"/>
    <col min="11027" max="11027" width="11.125" style="75" customWidth="1"/>
    <col min="11028" max="11028" width="8.875" style="75" customWidth="1"/>
    <col min="11029" max="11029" width="14.375" style="75" customWidth="1"/>
    <col min="11030" max="11256" width="9" style="75"/>
    <col min="11257" max="11257" width="4.375" style="75" customWidth="1"/>
    <col min="11258" max="11258" width="50.25" style="75" customWidth="1"/>
    <col min="11259" max="11266" width="0" style="75" hidden="1" customWidth="1"/>
    <col min="11267" max="11267" width="15.875" style="75" customWidth="1"/>
    <col min="11268" max="11268" width="18.75" style="75" customWidth="1"/>
    <col min="11269" max="11269" width="15.875" style="75" customWidth="1"/>
    <col min="11270" max="11270" width="16" style="75" customWidth="1"/>
    <col min="11271" max="11271" width="17.75" style="75" customWidth="1"/>
    <col min="11272" max="11272" width="12" style="75" customWidth="1"/>
    <col min="11273" max="11273" width="14" style="75" customWidth="1"/>
    <col min="11274" max="11274" width="13.375" style="75" customWidth="1"/>
    <col min="11275" max="11275" width="16.375" style="75" customWidth="1"/>
    <col min="11276" max="11279" width="17.75" style="75" customWidth="1"/>
    <col min="11280" max="11282" width="13.375" style="75" customWidth="1"/>
    <col min="11283" max="11283" width="11.125" style="75" customWidth="1"/>
    <col min="11284" max="11284" width="8.875" style="75" customWidth="1"/>
    <col min="11285" max="11285" width="14.375" style="75" customWidth="1"/>
    <col min="11286" max="11512" width="9" style="75"/>
    <col min="11513" max="11513" width="4.375" style="75" customWidth="1"/>
    <col min="11514" max="11514" width="50.25" style="75" customWidth="1"/>
    <col min="11515" max="11522" width="0" style="75" hidden="1" customWidth="1"/>
    <col min="11523" max="11523" width="15.875" style="75" customWidth="1"/>
    <col min="11524" max="11524" width="18.75" style="75" customWidth="1"/>
    <col min="11525" max="11525" width="15.875" style="75" customWidth="1"/>
    <col min="11526" max="11526" width="16" style="75" customWidth="1"/>
    <col min="11527" max="11527" width="17.75" style="75" customWidth="1"/>
    <col min="11528" max="11528" width="12" style="75" customWidth="1"/>
    <col min="11529" max="11529" width="14" style="75" customWidth="1"/>
    <col min="11530" max="11530" width="13.375" style="75" customWidth="1"/>
    <col min="11531" max="11531" width="16.375" style="75" customWidth="1"/>
    <col min="11532" max="11535" width="17.75" style="75" customWidth="1"/>
    <col min="11536" max="11538" width="13.375" style="75" customWidth="1"/>
    <col min="11539" max="11539" width="11.125" style="75" customWidth="1"/>
    <col min="11540" max="11540" width="8.875" style="75" customWidth="1"/>
    <col min="11541" max="11541" width="14.375" style="75" customWidth="1"/>
    <col min="11542" max="11768" width="9" style="75"/>
    <col min="11769" max="11769" width="4.375" style="75" customWidth="1"/>
    <col min="11770" max="11770" width="50.25" style="75" customWidth="1"/>
    <col min="11771" max="11778" width="0" style="75" hidden="1" customWidth="1"/>
    <col min="11779" max="11779" width="15.875" style="75" customWidth="1"/>
    <col min="11780" max="11780" width="18.75" style="75" customWidth="1"/>
    <col min="11781" max="11781" width="15.875" style="75" customWidth="1"/>
    <col min="11782" max="11782" width="16" style="75" customWidth="1"/>
    <col min="11783" max="11783" width="17.75" style="75" customWidth="1"/>
    <col min="11784" max="11784" width="12" style="75" customWidth="1"/>
    <col min="11785" max="11785" width="14" style="75" customWidth="1"/>
    <col min="11786" max="11786" width="13.375" style="75" customWidth="1"/>
    <col min="11787" max="11787" width="16.375" style="75" customWidth="1"/>
    <col min="11788" max="11791" width="17.75" style="75" customWidth="1"/>
    <col min="11792" max="11794" width="13.375" style="75" customWidth="1"/>
    <col min="11795" max="11795" width="11.125" style="75" customWidth="1"/>
    <col min="11796" max="11796" width="8.875" style="75" customWidth="1"/>
    <col min="11797" max="11797" width="14.375" style="75" customWidth="1"/>
    <col min="11798" max="12024" width="9" style="75"/>
    <col min="12025" max="12025" width="4.375" style="75" customWidth="1"/>
    <col min="12026" max="12026" width="50.25" style="75" customWidth="1"/>
    <col min="12027" max="12034" width="0" style="75" hidden="1" customWidth="1"/>
    <col min="12035" max="12035" width="15.875" style="75" customWidth="1"/>
    <col min="12036" max="12036" width="18.75" style="75" customWidth="1"/>
    <col min="12037" max="12037" width="15.875" style="75" customWidth="1"/>
    <col min="12038" max="12038" width="16" style="75" customWidth="1"/>
    <col min="12039" max="12039" width="17.75" style="75" customWidth="1"/>
    <col min="12040" max="12040" width="12" style="75" customWidth="1"/>
    <col min="12041" max="12041" width="14" style="75" customWidth="1"/>
    <col min="12042" max="12042" width="13.375" style="75" customWidth="1"/>
    <col min="12043" max="12043" width="16.375" style="75" customWidth="1"/>
    <col min="12044" max="12047" width="17.75" style="75" customWidth="1"/>
    <col min="12048" max="12050" width="13.375" style="75" customWidth="1"/>
    <col min="12051" max="12051" width="11.125" style="75" customWidth="1"/>
    <col min="12052" max="12052" width="8.875" style="75" customWidth="1"/>
    <col min="12053" max="12053" width="14.375" style="75" customWidth="1"/>
    <col min="12054" max="12280" width="9" style="75"/>
    <col min="12281" max="12281" width="4.375" style="75" customWidth="1"/>
    <col min="12282" max="12282" width="50.25" style="75" customWidth="1"/>
    <col min="12283" max="12290" width="0" style="75" hidden="1" customWidth="1"/>
    <col min="12291" max="12291" width="15.875" style="75" customWidth="1"/>
    <col min="12292" max="12292" width="18.75" style="75" customWidth="1"/>
    <col min="12293" max="12293" width="15.875" style="75" customWidth="1"/>
    <col min="12294" max="12294" width="16" style="75" customWidth="1"/>
    <col min="12295" max="12295" width="17.75" style="75" customWidth="1"/>
    <col min="12296" max="12296" width="12" style="75" customWidth="1"/>
    <col min="12297" max="12297" width="14" style="75" customWidth="1"/>
    <col min="12298" max="12298" width="13.375" style="75" customWidth="1"/>
    <col min="12299" max="12299" width="16.375" style="75" customWidth="1"/>
    <col min="12300" max="12303" width="17.75" style="75" customWidth="1"/>
    <col min="12304" max="12306" width="13.375" style="75" customWidth="1"/>
    <col min="12307" max="12307" width="11.125" style="75" customWidth="1"/>
    <col min="12308" max="12308" width="8.875" style="75" customWidth="1"/>
    <col min="12309" max="12309" width="14.375" style="75" customWidth="1"/>
    <col min="12310" max="12536" width="9" style="75"/>
    <col min="12537" max="12537" width="4.375" style="75" customWidth="1"/>
    <col min="12538" max="12538" width="50.25" style="75" customWidth="1"/>
    <col min="12539" max="12546" width="0" style="75" hidden="1" customWidth="1"/>
    <col min="12547" max="12547" width="15.875" style="75" customWidth="1"/>
    <col min="12548" max="12548" width="18.75" style="75" customWidth="1"/>
    <col min="12549" max="12549" width="15.875" style="75" customWidth="1"/>
    <col min="12550" max="12550" width="16" style="75" customWidth="1"/>
    <col min="12551" max="12551" width="17.75" style="75" customWidth="1"/>
    <col min="12552" max="12552" width="12" style="75" customWidth="1"/>
    <col min="12553" max="12553" width="14" style="75" customWidth="1"/>
    <col min="12554" max="12554" width="13.375" style="75" customWidth="1"/>
    <col min="12555" max="12555" width="16.375" style="75" customWidth="1"/>
    <col min="12556" max="12559" width="17.75" style="75" customWidth="1"/>
    <col min="12560" max="12562" width="13.375" style="75" customWidth="1"/>
    <col min="12563" max="12563" width="11.125" style="75" customWidth="1"/>
    <col min="12564" max="12564" width="8.875" style="75" customWidth="1"/>
    <col min="12565" max="12565" width="14.375" style="75" customWidth="1"/>
    <col min="12566" max="12792" width="9" style="75"/>
    <col min="12793" max="12793" width="4.375" style="75" customWidth="1"/>
    <col min="12794" max="12794" width="50.25" style="75" customWidth="1"/>
    <col min="12795" max="12802" width="0" style="75" hidden="1" customWidth="1"/>
    <col min="12803" max="12803" width="15.875" style="75" customWidth="1"/>
    <col min="12804" max="12804" width="18.75" style="75" customWidth="1"/>
    <col min="12805" max="12805" width="15.875" style="75" customWidth="1"/>
    <col min="12806" max="12806" width="16" style="75" customWidth="1"/>
    <col min="12807" max="12807" width="17.75" style="75" customWidth="1"/>
    <col min="12808" max="12808" width="12" style="75" customWidth="1"/>
    <col min="12809" max="12809" width="14" style="75" customWidth="1"/>
    <col min="12810" max="12810" width="13.375" style="75" customWidth="1"/>
    <col min="12811" max="12811" width="16.375" style="75" customWidth="1"/>
    <col min="12812" max="12815" width="17.75" style="75" customWidth="1"/>
    <col min="12816" max="12818" width="13.375" style="75" customWidth="1"/>
    <col min="12819" max="12819" width="11.125" style="75" customWidth="1"/>
    <col min="12820" max="12820" width="8.875" style="75" customWidth="1"/>
    <col min="12821" max="12821" width="14.375" style="75" customWidth="1"/>
    <col min="12822" max="13048" width="9" style="75"/>
    <col min="13049" max="13049" width="4.375" style="75" customWidth="1"/>
    <col min="13050" max="13050" width="50.25" style="75" customWidth="1"/>
    <col min="13051" max="13058" width="0" style="75" hidden="1" customWidth="1"/>
    <col min="13059" max="13059" width="15.875" style="75" customWidth="1"/>
    <col min="13060" max="13060" width="18.75" style="75" customWidth="1"/>
    <col min="13061" max="13061" width="15.875" style="75" customWidth="1"/>
    <col min="13062" max="13062" width="16" style="75" customWidth="1"/>
    <col min="13063" max="13063" width="17.75" style="75" customWidth="1"/>
    <col min="13064" max="13064" width="12" style="75" customWidth="1"/>
    <col min="13065" max="13065" width="14" style="75" customWidth="1"/>
    <col min="13066" max="13066" width="13.375" style="75" customWidth="1"/>
    <col min="13067" max="13067" width="16.375" style="75" customWidth="1"/>
    <col min="13068" max="13071" width="17.75" style="75" customWidth="1"/>
    <col min="13072" max="13074" width="13.375" style="75" customWidth="1"/>
    <col min="13075" max="13075" width="11.125" style="75" customWidth="1"/>
    <col min="13076" max="13076" width="8.875" style="75" customWidth="1"/>
    <col min="13077" max="13077" width="14.375" style="75" customWidth="1"/>
    <col min="13078" max="13304" width="9" style="75"/>
    <col min="13305" max="13305" width="4.375" style="75" customWidth="1"/>
    <col min="13306" max="13306" width="50.25" style="75" customWidth="1"/>
    <col min="13307" max="13314" width="0" style="75" hidden="1" customWidth="1"/>
    <col min="13315" max="13315" width="15.875" style="75" customWidth="1"/>
    <col min="13316" max="13316" width="18.75" style="75" customWidth="1"/>
    <col min="13317" max="13317" width="15.875" style="75" customWidth="1"/>
    <col min="13318" max="13318" width="16" style="75" customWidth="1"/>
    <col min="13319" max="13319" width="17.75" style="75" customWidth="1"/>
    <col min="13320" max="13320" width="12" style="75" customWidth="1"/>
    <col min="13321" max="13321" width="14" style="75" customWidth="1"/>
    <col min="13322" max="13322" width="13.375" style="75" customWidth="1"/>
    <col min="13323" max="13323" width="16.375" style="75" customWidth="1"/>
    <col min="13324" max="13327" width="17.75" style="75" customWidth="1"/>
    <col min="13328" max="13330" width="13.375" style="75" customWidth="1"/>
    <col min="13331" max="13331" width="11.125" style="75" customWidth="1"/>
    <col min="13332" max="13332" width="8.875" style="75" customWidth="1"/>
    <col min="13333" max="13333" width="14.375" style="75" customWidth="1"/>
    <col min="13334" max="13560" width="9" style="75"/>
    <col min="13561" max="13561" width="4.375" style="75" customWidth="1"/>
    <col min="13562" max="13562" width="50.25" style="75" customWidth="1"/>
    <col min="13563" max="13570" width="0" style="75" hidden="1" customWidth="1"/>
    <col min="13571" max="13571" width="15.875" style="75" customWidth="1"/>
    <col min="13572" max="13572" width="18.75" style="75" customWidth="1"/>
    <col min="13573" max="13573" width="15.875" style="75" customWidth="1"/>
    <col min="13574" max="13574" width="16" style="75" customWidth="1"/>
    <col min="13575" max="13575" width="17.75" style="75" customWidth="1"/>
    <col min="13576" max="13576" width="12" style="75" customWidth="1"/>
    <col min="13577" max="13577" width="14" style="75" customWidth="1"/>
    <col min="13578" max="13578" width="13.375" style="75" customWidth="1"/>
    <col min="13579" max="13579" width="16.375" style="75" customWidth="1"/>
    <col min="13580" max="13583" width="17.75" style="75" customWidth="1"/>
    <col min="13584" max="13586" width="13.375" style="75" customWidth="1"/>
    <col min="13587" max="13587" width="11.125" style="75" customWidth="1"/>
    <col min="13588" max="13588" width="8.875" style="75" customWidth="1"/>
    <col min="13589" max="13589" width="14.375" style="75" customWidth="1"/>
    <col min="13590" max="13816" width="9" style="75"/>
    <col min="13817" max="13817" width="4.375" style="75" customWidth="1"/>
    <col min="13818" max="13818" width="50.25" style="75" customWidth="1"/>
    <col min="13819" max="13826" width="0" style="75" hidden="1" customWidth="1"/>
    <col min="13827" max="13827" width="15.875" style="75" customWidth="1"/>
    <col min="13828" max="13828" width="18.75" style="75" customWidth="1"/>
    <col min="13829" max="13829" width="15.875" style="75" customWidth="1"/>
    <col min="13830" max="13830" width="16" style="75" customWidth="1"/>
    <col min="13831" max="13831" width="17.75" style="75" customWidth="1"/>
    <col min="13832" max="13832" width="12" style="75" customWidth="1"/>
    <col min="13833" max="13833" width="14" style="75" customWidth="1"/>
    <col min="13834" max="13834" width="13.375" style="75" customWidth="1"/>
    <col min="13835" max="13835" width="16.375" style="75" customWidth="1"/>
    <col min="13836" max="13839" width="17.75" style="75" customWidth="1"/>
    <col min="13840" max="13842" width="13.375" style="75" customWidth="1"/>
    <col min="13843" max="13843" width="11.125" style="75" customWidth="1"/>
    <col min="13844" max="13844" width="8.875" style="75" customWidth="1"/>
    <col min="13845" max="13845" width="14.375" style="75" customWidth="1"/>
    <col min="13846" max="14072" width="9" style="75"/>
    <col min="14073" max="14073" width="4.375" style="75" customWidth="1"/>
    <col min="14074" max="14074" width="50.25" style="75" customWidth="1"/>
    <col min="14075" max="14082" width="0" style="75" hidden="1" customWidth="1"/>
    <col min="14083" max="14083" width="15.875" style="75" customWidth="1"/>
    <col min="14084" max="14084" width="18.75" style="75" customWidth="1"/>
    <col min="14085" max="14085" width="15.875" style="75" customWidth="1"/>
    <col min="14086" max="14086" width="16" style="75" customWidth="1"/>
    <col min="14087" max="14087" width="17.75" style="75" customWidth="1"/>
    <col min="14088" max="14088" width="12" style="75" customWidth="1"/>
    <col min="14089" max="14089" width="14" style="75" customWidth="1"/>
    <col min="14090" max="14090" width="13.375" style="75" customWidth="1"/>
    <col min="14091" max="14091" width="16.375" style="75" customWidth="1"/>
    <col min="14092" max="14095" width="17.75" style="75" customWidth="1"/>
    <col min="14096" max="14098" width="13.375" style="75" customWidth="1"/>
    <col min="14099" max="14099" width="11.125" style="75" customWidth="1"/>
    <col min="14100" max="14100" width="8.875" style="75" customWidth="1"/>
    <col min="14101" max="14101" width="14.375" style="75" customWidth="1"/>
    <col min="14102" max="14328" width="9" style="75"/>
    <col min="14329" max="14329" width="4.375" style="75" customWidth="1"/>
    <col min="14330" max="14330" width="50.25" style="75" customWidth="1"/>
    <col min="14331" max="14338" width="0" style="75" hidden="1" customWidth="1"/>
    <col min="14339" max="14339" width="15.875" style="75" customWidth="1"/>
    <col min="14340" max="14340" width="18.75" style="75" customWidth="1"/>
    <col min="14341" max="14341" width="15.875" style="75" customWidth="1"/>
    <col min="14342" max="14342" width="16" style="75" customWidth="1"/>
    <col min="14343" max="14343" width="17.75" style="75" customWidth="1"/>
    <col min="14344" max="14344" width="12" style="75" customWidth="1"/>
    <col min="14345" max="14345" width="14" style="75" customWidth="1"/>
    <col min="14346" max="14346" width="13.375" style="75" customWidth="1"/>
    <col min="14347" max="14347" width="16.375" style="75" customWidth="1"/>
    <col min="14348" max="14351" width="17.75" style="75" customWidth="1"/>
    <col min="14352" max="14354" width="13.375" style="75" customWidth="1"/>
    <col min="14355" max="14355" width="11.125" style="75" customWidth="1"/>
    <col min="14356" max="14356" width="8.875" style="75" customWidth="1"/>
    <col min="14357" max="14357" width="14.375" style="75" customWidth="1"/>
    <col min="14358" max="14584" width="9" style="75"/>
    <col min="14585" max="14585" width="4.375" style="75" customWidth="1"/>
    <col min="14586" max="14586" width="50.25" style="75" customWidth="1"/>
    <col min="14587" max="14594" width="0" style="75" hidden="1" customWidth="1"/>
    <col min="14595" max="14595" width="15.875" style="75" customWidth="1"/>
    <col min="14596" max="14596" width="18.75" style="75" customWidth="1"/>
    <col min="14597" max="14597" width="15.875" style="75" customWidth="1"/>
    <col min="14598" max="14598" width="16" style="75" customWidth="1"/>
    <col min="14599" max="14599" width="17.75" style="75" customWidth="1"/>
    <col min="14600" max="14600" width="12" style="75" customWidth="1"/>
    <col min="14601" max="14601" width="14" style="75" customWidth="1"/>
    <col min="14602" max="14602" width="13.375" style="75" customWidth="1"/>
    <col min="14603" max="14603" width="16.375" style="75" customWidth="1"/>
    <col min="14604" max="14607" width="17.75" style="75" customWidth="1"/>
    <col min="14608" max="14610" width="13.375" style="75" customWidth="1"/>
    <col min="14611" max="14611" width="11.125" style="75" customWidth="1"/>
    <col min="14612" max="14612" width="8.875" style="75" customWidth="1"/>
    <col min="14613" max="14613" width="14.375" style="75" customWidth="1"/>
    <col min="14614" max="14840" width="9" style="75"/>
    <col min="14841" max="14841" width="4.375" style="75" customWidth="1"/>
    <col min="14842" max="14842" width="50.25" style="75" customWidth="1"/>
    <col min="14843" max="14850" width="0" style="75" hidden="1" customWidth="1"/>
    <col min="14851" max="14851" width="15.875" style="75" customWidth="1"/>
    <col min="14852" max="14852" width="18.75" style="75" customWidth="1"/>
    <col min="14853" max="14853" width="15.875" style="75" customWidth="1"/>
    <col min="14854" max="14854" width="16" style="75" customWidth="1"/>
    <col min="14855" max="14855" width="17.75" style="75" customWidth="1"/>
    <col min="14856" max="14856" width="12" style="75" customWidth="1"/>
    <col min="14857" max="14857" width="14" style="75" customWidth="1"/>
    <col min="14858" max="14858" width="13.375" style="75" customWidth="1"/>
    <col min="14859" max="14859" width="16.375" style="75" customWidth="1"/>
    <col min="14860" max="14863" width="17.75" style="75" customWidth="1"/>
    <col min="14864" max="14866" width="13.375" style="75" customWidth="1"/>
    <col min="14867" max="14867" width="11.125" style="75" customWidth="1"/>
    <col min="14868" max="14868" width="8.875" style="75" customWidth="1"/>
    <col min="14869" max="14869" width="14.375" style="75" customWidth="1"/>
    <col min="14870" max="15096" width="9" style="75"/>
    <col min="15097" max="15097" width="4.375" style="75" customWidth="1"/>
    <col min="15098" max="15098" width="50.25" style="75" customWidth="1"/>
    <col min="15099" max="15106" width="0" style="75" hidden="1" customWidth="1"/>
    <col min="15107" max="15107" width="15.875" style="75" customWidth="1"/>
    <col min="15108" max="15108" width="18.75" style="75" customWidth="1"/>
    <col min="15109" max="15109" width="15.875" style="75" customWidth="1"/>
    <col min="15110" max="15110" width="16" style="75" customWidth="1"/>
    <col min="15111" max="15111" width="17.75" style="75" customWidth="1"/>
    <col min="15112" max="15112" width="12" style="75" customWidth="1"/>
    <col min="15113" max="15113" width="14" style="75" customWidth="1"/>
    <col min="15114" max="15114" width="13.375" style="75" customWidth="1"/>
    <col min="15115" max="15115" width="16.375" style="75" customWidth="1"/>
    <col min="15116" max="15119" width="17.75" style="75" customWidth="1"/>
    <col min="15120" max="15122" width="13.375" style="75" customWidth="1"/>
    <col min="15123" max="15123" width="11.125" style="75" customWidth="1"/>
    <col min="15124" max="15124" width="8.875" style="75" customWidth="1"/>
    <col min="15125" max="15125" width="14.375" style="75" customWidth="1"/>
    <col min="15126" max="15352" width="9" style="75"/>
    <col min="15353" max="15353" width="4.375" style="75" customWidth="1"/>
    <col min="15354" max="15354" width="50.25" style="75" customWidth="1"/>
    <col min="15355" max="15362" width="0" style="75" hidden="1" customWidth="1"/>
    <col min="15363" max="15363" width="15.875" style="75" customWidth="1"/>
    <col min="15364" max="15364" width="18.75" style="75" customWidth="1"/>
    <col min="15365" max="15365" width="15.875" style="75" customWidth="1"/>
    <col min="15366" max="15366" width="16" style="75" customWidth="1"/>
    <col min="15367" max="15367" width="17.75" style="75" customWidth="1"/>
    <col min="15368" max="15368" width="12" style="75" customWidth="1"/>
    <col min="15369" max="15369" width="14" style="75" customWidth="1"/>
    <col min="15370" max="15370" width="13.375" style="75" customWidth="1"/>
    <col min="15371" max="15371" width="16.375" style="75" customWidth="1"/>
    <col min="15372" max="15375" width="17.75" style="75" customWidth="1"/>
    <col min="15376" max="15378" width="13.375" style="75" customWidth="1"/>
    <col min="15379" max="15379" width="11.125" style="75" customWidth="1"/>
    <col min="15380" max="15380" width="8.875" style="75" customWidth="1"/>
    <col min="15381" max="15381" width="14.375" style="75" customWidth="1"/>
    <col min="15382" max="15608" width="9" style="75"/>
    <col min="15609" max="15609" width="4.375" style="75" customWidth="1"/>
    <col min="15610" max="15610" width="50.25" style="75" customWidth="1"/>
    <col min="15611" max="15618" width="0" style="75" hidden="1" customWidth="1"/>
    <col min="15619" max="15619" width="15.875" style="75" customWidth="1"/>
    <col min="15620" max="15620" width="18.75" style="75" customWidth="1"/>
    <col min="15621" max="15621" width="15.875" style="75" customWidth="1"/>
    <col min="15622" max="15622" width="16" style="75" customWidth="1"/>
    <col min="15623" max="15623" width="17.75" style="75" customWidth="1"/>
    <col min="15624" max="15624" width="12" style="75" customWidth="1"/>
    <col min="15625" max="15625" width="14" style="75" customWidth="1"/>
    <col min="15626" max="15626" width="13.375" style="75" customWidth="1"/>
    <col min="15627" max="15627" width="16.375" style="75" customWidth="1"/>
    <col min="15628" max="15631" width="17.75" style="75" customWidth="1"/>
    <col min="15632" max="15634" width="13.375" style="75" customWidth="1"/>
    <col min="15635" max="15635" width="11.125" style="75" customWidth="1"/>
    <col min="15636" max="15636" width="8.875" style="75" customWidth="1"/>
    <col min="15637" max="15637" width="14.375" style="75" customWidth="1"/>
    <col min="15638" max="15864" width="9" style="75"/>
    <col min="15865" max="15865" width="4.375" style="75" customWidth="1"/>
    <col min="15866" max="15866" width="50.25" style="75" customWidth="1"/>
    <col min="15867" max="15874" width="0" style="75" hidden="1" customWidth="1"/>
    <col min="15875" max="15875" width="15.875" style="75" customWidth="1"/>
    <col min="15876" max="15876" width="18.75" style="75" customWidth="1"/>
    <col min="15877" max="15877" width="15.875" style="75" customWidth="1"/>
    <col min="15878" max="15878" width="16" style="75" customWidth="1"/>
    <col min="15879" max="15879" width="17.75" style="75" customWidth="1"/>
    <col min="15880" max="15880" width="12" style="75" customWidth="1"/>
    <col min="15881" max="15881" width="14" style="75" customWidth="1"/>
    <col min="15882" max="15882" width="13.375" style="75" customWidth="1"/>
    <col min="15883" max="15883" width="16.375" style="75" customWidth="1"/>
    <col min="15884" max="15887" width="17.75" style="75" customWidth="1"/>
    <col min="15888" max="15890" width="13.375" style="75" customWidth="1"/>
    <col min="15891" max="15891" width="11.125" style="75" customWidth="1"/>
    <col min="15892" max="15892" width="8.875" style="75" customWidth="1"/>
    <col min="15893" max="15893" width="14.375" style="75" customWidth="1"/>
    <col min="15894" max="16120" width="9" style="75"/>
    <col min="16121" max="16121" width="4.375" style="75" customWidth="1"/>
    <col min="16122" max="16122" width="50.25" style="75" customWidth="1"/>
    <col min="16123" max="16130" width="0" style="75" hidden="1" customWidth="1"/>
    <col min="16131" max="16131" width="15.875" style="75" customWidth="1"/>
    <col min="16132" max="16132" width="18.75" style="75" customWidth="1"/>
    <col min="16133" max="16133" width="15.875" style="75" customWidth="1"/>
    <col min="16134" max="16134" width="16" style="75" customWidth="1"/>
    <col min="16135" max="16135" width="17.75" style="75" customWidth="1"/>
    <col min="16136" max="16136" width="12" style="75" customWidth="1"/>
    <col min="16137" max="16137" width="14" style="75" customWidth="1"/>
    <col min="16138" max="16138" width="13.375" style="75" customWidth="1"/>
    <col min="16139" max="16139" width="16.375" style="75" customWidth="1"/>
    <col min="16140" max="16143" width="17.75" style="75" customWidth="1"/>
    <col min="16144" max="16146" width="13.375" style="75" customWidth="1"/>
    <col min="16147" max="16147" width="11.125" style="75" customWidth="1"/>
    <col min="16148" max="16148" width="8.875" style="75" customWidth="1"/>
    <col min="16149" max="16149" width="14.375" style="75" customWidth="1"/>
    <col min="16150" max="16384" width="9" style="75"/>
  </cols>
  <sheetData>
    <row r="2" spans="1:21">
      <c r="C2" s="318"/>
    </row>
    <row r="3" spans="1:21">
      <c r="C3" s="5"/>
    </row>
    <row r="4" spans="1:21">
      <c r="B4" s="24" t="s">
        <v>204</v>
      </c>
    </row>
    <row r="5" spans="1:21" ht="21.75" thickBot="1"/>
    <row r="6" spans="1:21" ht="36" customHeight="1" thickBot="1">
      <c r="A6" s="14"/>
      <c r="B6" s="486"/>
      <c r="C6" s="487"/>
      <c r="D6" s="487" t="s">
        <v>267</v>
      </c>
      <c r="E6" s="488"/>
      <c r="F6" s="488"/>
      <c r="G6" s="488"/>
      <c r="H6" s="528"/>
      <c r="I6" s="488"/>
      <c r="J6" s="488"/>
      <c r="K6" s="487"/>
      <c r="L6" s="487" t="s">
        <v>394</v>
      </c>
      <c r="M6" s="488"/>
      <c r="N6" s="488"/>
      <c r="O6" s="488"/>
      <c r="P6" s="528"/>
      <c r="Q6" s="488"/>
      <c r="R6" s="488"/>
      <c r="S6" s="489"/>
      <c r="T6" s="490" t="s">
        <v>205</v>
      </c>
      <c r="U6" s="491"/>
    </row>
    <row r="7" spans="1:21" ht="29.25" customHeight="1">
      <c r="A7" s="14"/>
      <c r="B7" s="492" t="s">
        <v>83</v>
      </c>
      <c r="C7" s="493" t="s">
        <v>206</v>
      </c>
      <c r="D7" s="494" t="s">
        <v>207</v>
      </c>
      <c r="E7" s="494" t="s">
        <v>5</v>
      </c>
      <c r="F7" s="495" t="s">
        <v>208</v>
      </c>
      <c r="G7" s="496" t="s">
        <v>182</v>
      </c>
      <c r="H7" s="529" t="s">
        <v>81</v>
      </c>
      <c r="I7" s="494" t="s">
        <v>82</v>
      </c>
      <c r="J7" s="497" t="s">
        <v>183</v>
      </c>
      <c r="K7" s="493" t="s">
        <v>206</v>
      </c>
      <c r="L7" s="494" t="s">
        <v>207</v>
      </c>
      <c r="M7" s="494" t="s">
        <v>5</v>
      </c>
      <c r="N7" s="495" t="s">
        <v>208</v>
      </c>
      <c r="O7" s="496" t="s">
        <v>182</v>
      </c>
      <c r="P7" s="529" t="s">
        <v>81</v>
      </c>
      <c r="Q7" s="494" t="s">
        <v>82</v>
      </c>
      <c r="R7" s="497" t="s">
        <v>183</v>
      </c>
      <c r="S7" s="498" t="s">
        <v>182</v>
      </c>
      <c r="T7" s="499" t="s">
        <v>82</v>
      </c>
      <c r="U7" s="500" t="s">
        <v>183</v>
      </c>
    </row>
    <row r="8" spans="1:21" ht="24.75" customHeight="1">
      <c r="A8" s="14"/>
      <c r="B8" s="501"/>
      <c r="C8" s="217" t="s">
        <v>209</v>
      </c>
      <c r="D8" s="502" t="s">
        <v>209</v>
      </c>
      <c r="E8" s="502"/>
      <c r="F8" s="503" t="s">
        <v>210</v>
      </c>
      <c r="G8" s="504"/>
      <c r="H8" s="530"/>
      <c r="I8" s="502"/>
      <c r="J8" s="505"/>
      <c r="K8" s="217" t="s">
        <v>209</v>
      </c>
      <c r="L8" s="502" t="s">
        <v>209</v>
      </c>
      <c r="M8" s="502"/>
      <c r="N8" s="503" t="s">
        <v>210</v>
      </c>
      <c r="O8" s="504"/>
      <c r="P8" s="530"/>
      <c r="Q8" s="502"/>
      <c r="R8" s="505"/>
      <c r="S8" s="506" t="s">
        <v>211</v>
      </c>
      <c r="T8" s="507" t="s">
        <v>211</v>
      </c>
      <c r="U8" s="508" t="s">
        <v>211</v>
      </c>
    </row>
    <row r="9" spans="1:21" ht="21" customHeight="1" thickBot="1">
      <c r="A9" s="14"/>
      <c r="B9" s="509"/>
      <c r="C9" s="510"/>
      <c r="D9" s="511"/>
      <c r="E9" s="511"/>
      <c r="F9" s="512"/>
      <c r="G9" s="513"/>
      <c r="H9" s="531"/>
      <c r="I9" s="511"/>
      <c r="J9" s="514"/>
      <c r="K9" s="510"/>
      <c r="L9" s="511"/>
      <c r="M9" s="511"/>
      <c r="N9" s="512"/>
      <c r="O9" s="513"/>
      <c r="P9" s="531"/>
      <c r="Q9" s="511"/>
      <c r="R9" s="514"/>
      <c r="S9" s="515" t="s">
        <v>212</v>
      </c>
      <c r="T9" s="516" t="s">
        <v>212</v>
      </c>
      <c r="U9" s="517" t="s">
        <v>212</v>
      </c>
    </row>
    <row r="10" spans="1:21" ht="31.5" customHeight="1">
      <c r="A10" s="14"/>
      <c r="B10" s="518" t="s">
        <v>213</v>
      </c>
      <c r="C10" s="14"/>
      <c r="D10" s="14"/>
      <c r="E10" s="14"/>
      <c r="F10" s="14"/>
      <c r="G10" s="14"/>
      <c r="H10" s="532"/>
      <c r="I10" s="14"/>
      <c r="J10" s="14"/>
      <c r="K10" s="14"/>
      <c r="L10" s="14"/>
      <c r="M10" s="14"/>
      <c r="N10" s="14"/>
      <c r="O10" s="14"/>
      <c r="P10" s="532"/>
      <c r="Q10" s="14"/>
      <c r="R10" s="14"/>
      <c r="S10" s="519"/>
      <c r="T10" s="519"/>
      <c r="U10" s="519"/>
    </row>
    <row r="11" spans="1:21" ht="18.75">
      <c r="A11" s="14"/>
      <c r="B11" s="283" t="s">
        <v>85</v>
      </c>
      <c r="C11" s="27">
        <v>38830398.340000004</v>
      </c>
      <c r="D11" s="27">
        <v>184667461.78999999</v>
      </c>
      <c r="E11" s="27">
        <v>5434901.5800000001</v>
      </c>
      <c r="F11" s="27">
        <v>5978493.8399999999</v>
      </c>
      <c r="G11" s="27">
        <v>234911255.55000001</v>
      </c>
      <c r="H11" s="533">
        <v>16500</v>
      </c>
      <c r="I11" s="27" t="s">
        <v>84</v>
      </c>
      <c r="J11" s="27">
        <f>+G11/H11</f>
        <v>14237.045790909091</v>
      </c>
      <c r="K11" s="27">
        <v>35606856.509999998</v>
      </c>
      <c r="L11" s="27">
        <v>170367338.00999999</v>
      </c>
      <c r="M11" s="27">
        <v>9850865.2200000007</v>
      </c>
      <c r="N11" s="27">
        <v>5561510.79</v>
      </c>
      <c r="O11" s="27">
        <f>SUM(K11:N11)</f>
        <v>221386570.52999997</v>
      </c>
      <c r="P11" s="533">
        <v>17183</v>
      </c>
      <c r="Q11" s="27" t="s">
        <v>84</v>
      </c>
      <c r="R11" s="27">
        <f>+O11/P11</f>
        <v>12884.046472094511</v>
      </c>
      <c r="S11" s="520">
        <f>+(O11-G11)/G11*100</f>
        <v>-5.7573593007855512</v>
      </c>
      <c r="T11" s="520">
        <f>+(P11-H11)/H11*100</f>
        <v>4.1393939393939396</v>
      </c>
      <c r="U11" s="520">
        <f>+(R11-J11)/J11*100</f>
        <v>-9.5033712659582985</v>
      </c>
    </row>
    <row r="12" spans="1:21" ht="18.75">
      <c r="A12" s="14"/>
      <c r="B12" s="283" t="s">
        <v>86</v>
      </c>
      <c r="C12" s="27">
        <v>2030947.5</v>
      </c>
      <c r="D12" s="27">
        <v>9658667.8499999996</v>
      </c>
      <c r="E12" s="27">
        <v>284261.82</v>
      </c>
      <c r="F12" s="27">
        <v>312693.34000000003</v>
      </c>
      <c r="G12" s="27">
        <v>12286570.52</v>
      </c>
      <c r="H12" s="533">
        <v>863</v>
      </c>
      <c r="I12" s="27" t="s">
        <v>84</v>
      </c>
      <c r="J12" s="27">
        <f t="shared" ref="J12:J75" si="0">+G12/H12</f>
        <v>14237.045793742758</v>
      </c>
      <c r="K12" s="27">
        <v>1931976</v>
      </c>
      <c r="L12" s="27">
        <v>9243882.8000000007</v>
      </c>
      <c r="M12" s="27">
        <v>534493.55000000005</v>
      </c>
      <c r="N12" s="27">
        <v>301759.45</v>
      </c>
      <c r="O12" s="27">
        <f t="shared" ref="O12:O75" si="1">SUM(K12:N12)</f>
        <v>12012111.800000001</v>
      </c>
      <c r="P12" s="533">
        <v>933</v>
      </c>
      <c r="Q12" s="27" t="s">
        <v>84</v>
      </c>
      <c r="R12" s="27">
        <f t="shared" ref="R12:R75" si="2">+O12/P12</f>
        <v>12874.717899249732</v>
      </c>
      <c r="S12" s="520">
        <f t="shared" ref="S12:S75" si="3">+(O12-G12)/G12*100</f>
        <v>-2.2338106435252758</v>
      </c>
      <c r="T12" s="520">
        <f t="shared" ref="T12:T75" si="4">+(P12-H12)/H12*100</f>
        <v>8.1112398609501746</v>
      </c>
      <c r="U12" s="520">
        <f t="shared" ref="U12:U75" si="5">+(R12-J12)/J12*100</f>
        <v>-9.5688945180732308</v>
      </c>
    </row>
    <row r="13" spans="1:21" ht="18.75">
      <c r="A13" s="14"/>
      <c r="B13" s="283" t="s">
        <v>87</v>
      </c>
      <c r="C13" s="27">
        <v>473024.85</v>
      </c>
      <c r="D13" s="27">
        <v>2249585.44</v>
      </c>
      <c r="E13" s="27">
        <v>66206.98</v>
      </c>
      <c r="F13" s="27">
        <v>72828.92</v>
      </c>
      <c r="G13" s="27">
        <v>2861646.2</v>
      </c>
      <c r="H13" s="533">
        <v>201</v>
      </c>
      <c r="I13" s="27" t="s">
        <v>84</v>
      </c>
      <c r="J13" s="27">
        <f t="shared" si="0"/>
        <v>14237.04577114428</v>
      </c>
      <c r="K13" s="27">
        <v>473372.61</v>
      </c>
      <c r="L13" s="27">
        <v>2264935.4300000002</v>
      </c>
      <c r="M13" s="27">
        <v>130961.57</v>
      </c>
      <c r="N13" s="27">
        <v>73937.08</v>
      </c>
      <c r="O13" s="27">
        <f t="shared" si="1"/>
        <v>2943206.69</v>
      </c>
      <c r="P13" s="533">
        <v>228</v>
      </c>
      <c r="Q13" s="27" t="s">
        <v>84</v>
      </c>
      <c r="R13" s="27">
        <f t="shared" si="2"/>
        <v>12908.801271929824</v>
      </c>
      <c r="S13" s="520">
        <f t="shared" si="3"/>
        <v>2.850124868685715</v>
      </c>
      <c r="T13" s="520">
        <f t="shared" si="4"/>
        <v>13.432835820895523</v>
      </c>
      <c r="U13" s="520">
        <f t="shared" si="5"/>
        <v>-9.3294951815533853</v>
      </c>
    </row>
    <row r="14" spans="1:21" ht="18.75">
      <c r="A14" s="14"/>
      <c r="B14" s="283" t="s">
        <v>88</v>
      </c>
      <c r="C14" s="27">
        <v>477731.57</v>
      </c>
      <c r="D14" s="27">
        <v>2271969.38</v>
      </c>
      <c r="E14" s="27">
        <v>66865.759999999995</v>
      </c>
      <c r="F14" s="27">
        <v>73553.59</v>
      </c>
      <c r="G14" s="27">
        <v>2890120.3</v>
      </c>
      <c r="H14" s="533">
        <v>203</v>
      </c>
      <c r="I14" s="27" t="s">
        <v>84</v>
      </c>
      <c r="J14" s="27">
        <f t="shared" si="0"/>
        <v>14237.045812807881</v>
      </c>
      <c r="K14" s="27">
        <v>473372.61</v>
      </c>
      <c r="L14" s="27">
        <v>2264935.4300000002</v>
      </c>
      <c r="M14" s="27">
        <v>130961.57</v>
      </c>
      <c r="N14" s="27">
        <v>73937.08</v>
      </c>
      <c r="O14" s="27">
        <f t="shared" si="1"/>
        <v>2943206.69</v>
      </c>
      <c r="P14" s="533">
        <v>229</v>
      </c>
      <c r="Q14" s="27" t="s">
        <v>84</v>
      </c>
      <c r="R14" s="27">
        <f t="shared" si="2"/>
        <v>12852.43096069869</v>
      </c>
      <c r="S14" s="520">
        <f t="shared" si="3"/>
        <v>1.8368228478240207</v>
      </c>
      <c r="T14" s="520">
        <f t="shared" si="4"/>
        <v>12.807881773399016</v>
      </c>
      <c r="U14" s="520">
        <f t="shared" si="5"/>
        <v>-9.7254365148110189</v>
      </c>
    </row>
    <row r="15" spans="1:21" ht="18.75">
      <c r="A15" s="14"/>
      <c r="B15" s="283" t="s">
        <v>95</v>
      </c>
      <c r="C15" s="27">
        <v>40392433.799999997</v>
      </c>
      <c r="D15" s="27">
        <v>192096103.69</v>
      </c>
      <c r="E15" s="27">
        <v>5653532.0700000003</v>
      </c>
      <c r="F15" s="27">
        <v>581916.18000000005</v>
      </c>
      <c r="G15" s="27">
        <v>238723985.75</v>
      </c>
      <c r="H15" s="533">
        <v>2103</v>
      </c>
      <c r="I15" s="27" t="s">
        <v>84</v>
      </c>
      <c r="J15" s="27">
        <f t="shared" si="0"/>
        <v>113515.92284831194</v>
      </c>
      <c r="K15" s="27">
        <v>10796669.74</v>
      </c>
      <c r="L15" s="27">
        <v>50925710.829999998</v>
      </c>
      <c r="M15" s="27">
        <v>6030865.4299999997</v>
      </c>
      <c r="N15" s="27">
        <v>2948970.56</v>
      </c>
      <c r="O15" s="27">
        <f t="shared" si="1"/>
        <v>70702216.560000002</v>
      </c>
      <c r="P15" s="533">
        <v>2156</v>
      </c>
      <c r="Q15" s="27" t="s">
        <v>84</v>
      </c>
      <c r="R15" s="27">
        <f t="shared" si="2"/>
        <v>32793.235881261593</v>
      </c>
      <c r="S15" s="520">
        <f t="shared" si="3"/>
        <v>-70.383279108768818</v>
      </c>
      <c r="T15" s="520">
        <f t="shared" si="4"/>
        <v>2.5202092249167856</v>
      </c>
      <c r="U15" s="520">
        <f t="shared" si="5"/>
        <v>-71.111333935872366</v>
      </c>
    </row>
    <row r="16" spans="1:21" ht="18.75">
      <c r="A16" s="14"/>
      <c r="B16" s="283" t="s">
        <v>97</v>
      </c>
      <c r="C16" s="27">
        <v>2785022.78</v>
      </c>
      <c r="D16" s="27">
        <v>13244857.359999999</v>
      </c>
      <c r="E16" s="27">
        <v>389806.06</v>
      </c>
      <c r="F16" s="27">
        <v>40122.61</v>
      </c>
      <c r="G16" s="27">
        <v>16459808.810000001</v>
      </c>
      <c r="H16" s="533">
        <v>145</v>
      </c>
      <c r="I16" s="27" t="s">
        <v>84</v>
      </c>
      <c r="J16" s="27">
        <f t="shared" si="0"/>
        <v>113515.92282758621</v>
      </c>
      <c r="K16" s="27">
        <v>685642.37</v>
      </c>
      <c r="L16" s="27">
        <v>3234036.59</v>
      </c>
      <c r="M16" s="27">
        <v>382990.03</v>
      </c>
      <c r="N16" s="27">
        <v>187274.34</v>
      </c>
      <c r="O16" s="27">
        <f t="shared" si="1"/>
        <v>4489943.33</v>
      </c>
      <c r="P16" s="533">
        <v>137</v>
      </c>
      <c r="Q16" s="27" t="s">
        <v>84</v>
      </c>
      <c r="R16" s="27">
        <f t="shared" si="2"/>
        <v>32773.308978102192</v>
      </c>
      <c r="S16" s="520">
        <f t="shared" si="3"/>
        <v>-72.721777137094222</v>
      </c>
      <c r="T16" s="520">
        <f t="shared" si="4"/>
        <v>-5.5172413793103452</v>
      </c>
      <c r="U16" s="520">
        <f t="shared" si="5"/>
        <v>-71.128888210793136</v>
      </c>
    </row>
    <row r="17" spans="1:21" ht="18.75">
      <c r="A17" s="14"/>
      <c r="B17" s="283" t="s">
        <v>99</v>
      </c>
      <c r="C17" s="27">
        <v>24604235.710000001</v>
      </c>
      <c r="D17" s="27">
        <v>117011464.02</v>
      </c>
      <c r="E17" s="27">
        <v>3443734.94</v>
      </c>
      <c r="F17" s="27">
        <v>354462.5</v>
      </c>
      <c r="G17" s="27">
        <v>145413897.16999999</v>
      </c>
      <c r="H17" s="533">
        <v>1281</v>
      </c>
      <c r="I17" s="27" t="s">
        <v>84</v>
      </c>
      <c r="J17" s="27">
        <f t="shared" si="0"/>
        <v>113515.92284933645</v>
      </c>
      <c r="K17" s="27">
        <v>6955314.4100000001</v>
      </c>
      <c r="L17" s="27">
        <v>32806813.510000002</v>
      </c>
      <c r="M17" s="27">
        <v>3885139.24</v>
      </c>
      <c r="N17" s="27">
        <v>1899754.09</v>
      </c>
      <c r="O17" s="27">
        <f t="shared" si="1"/>
        <v>45547021.250000007</v>
      </c>
      <c r="P17" s="533">
        <v>1389</v>
      </c>
      <c r="Q17" s="27" t="s">
        <v>84</v>
      </c>
      <c r="R17" s="27">
        <f t="shared" si="2"/>
        <v>32791.232001439894</v>
      </c>
      <c r="S17" s="520">
        <f>+(O17-G17)/G17*100</f>
        <v>-68.677669647522038</v>
      </c>
      <c r="T17" s="520">
        <f t="shared" si="4"/>
        <v>8.4309133489461363</v>
      </c>
      <c r="U17" s="520">
        <f t="shared" si="5"/>
        <v>-71.11309922136482</v>
      </c>
    </row>
    <row r="18" spans="1:21" ht="18.75">
      <c r="A18" s="14"/>
      <c r="B18" s="283" t="s">
        <v>100</v>
      </c>
      <c r="C18" s="27">
        <v>518590.45</v>
      </c>
      <c r="D18" s="27">
        <v>2466283.7799999998</v>
      </c>
      <c r="E18" s="27">
        <v>72584.58</v>
      </c>
      <c r="F18" s="27">
        <v>7471.11</v>
      </c>
      <c r="G18" s="27">
        <v>3064929.92</v>
      </c>
      <c r="H18" s="533">
        <v>27</v>
      </c>
      <c r="I18" s="27" t="s">
        <v>84</v>
      </c>
      <c r="J18" s="27">
        <f t="shared" si="0"/>
        <v>113515.92296296296</v>
      </c>
      <c r="K18" s="27">
        <v>105483.44</v>
      </c>
      <c r="L18" s="27">
        <v>497544.09</v>
      </c>
      <c r="M18" s="27">
        <v>58921.54</v>
      </c>
      <c r="N18" s="27">
        <v>28811.439999999999</v>
      </c>
      <c r="O18" s="27">
        <f t="shared" si="1"/>
        <v>690760.51</v>
      </c>
      <c r="P18" s="533">
        <v>21</v>
      </c>
      <c r="Q18" s="27" t="s">
        <v>84</v>
      </c>
      <c r="R18" s="27">
        <f t="shared" si="2"/>
        <v>32893.357619047616</v>
      </c>
      <c r="S18" s="520">
        <f t="shared" si="3"/>
        <v>-77.462437053046884</v>
      </c>
      <c r="T18" s="520">
        <f t="shared" si="4"/>
        <v>-22.222222222222221</v>
      </c>
      <c r="U18" s="520">
        <f t="shared" si="5"/>
        <v>-71.023133353917416</v>
      </c>
    </row>
    <row r="19" spans="1:21" ht="18.75">
      <c r="A19" s="14"/>
      <c r="B19" s="283" t="s">
        <v>101</v>
      </c>
      <c r="C19" s="27">
        <v>499383.39</v>
      </c>
      <c r="D19" s="27">
        <v>2374939.94</v>
      </c>
      <c r="E19" s="27">
        <v>69896.259999999995</v>
      </c>
      <c r="F19" s="27">
        <v>7194.4</v>
      </c>
      <c r="G19" s="27">
        <v>2951413.99</v>
      </c>
      <c r="H19" s="533">
        <v>26</v>
      </c>
      <c r="I19" s="27" t="s">
        <v>84</v>
      </c>
      <c r="J19" s="27">
        <f t="shared" si="0"/>
        <v>113515.92269230771</v>
      </c>
      <c r="K19" s="27">
        <v>125261.59</v>
      </c>
      <c r="L19" s="27">
        <v>590833.61</v>
      </c>
      <c r="M19" s="27">
        <v>69969.33</v>
      </c>
      <c r="N19" s="27">
        <v>34213.58</v>
      </c>
      <c r="O19" s="27">
        <f t="shared" si="1"/>
        <v>820278.10999999987</v>
      </c>
      <c r="P19" s="533">
        <v>25</v>
      </c>
      <c r="Q19" s="27" t="s">
        <v>84</v>
      </c>
      <c r="R19" s="27">
        <f t="shared" si="2"/>
        <v>32811.124399999993</v>
      </c>
      <c r="S19" s="520">
        <f t="shared" si="3"/>
        <v>-72.207283939858272</v>
      </c>
      <c r="T19" s="520">
        <f t="shared" si="4"/>
        <v>-3.8461538461538463</v>
      </c>
      <c r="U19" s="520">
        <f t="shared" si="5"/>
        <v>-71.095575297452598</v>
      </c>
    </row>
    <row r="20" spans="1:21" ht="18.75">
      <c r="A20" s="14"/>
      <c r="B20" s="283" t="s">
        <v>102</v>
      </c>
      <c r="C20" s="27">
        <v>1094802.06</v>
      </c>
      <c r="D20" s="27">
        <v>5206599.0999999996</v>
      </c>
      <c r="E20" s="27">
        <v>153234.10999999999</v>
      </c>
      <c r="F20" s="27">
        <v>15772.34</v>
      </c>
      <c r="G20" s="27">
        <v>6470407.5999999996</v>
      </c>
      <c r="H20" s="533">
        <v>57</v>
      </c>
      <c r="I20" s="27" t="s">
        <v>84</v>
      </c>
      <c r="J20" s="27">
        <f t="shared" si="0"/>
        <v>113515.92280701753</v>
      </c>
      <c r="K20" s="27">
        <v>316450.32</v>
      </c>
      <c r="L20" s="27">
        <v>1492632.27</v>
      </c>
      <c r="M20" s="27">
        <v>176764.63</v>
      </c>
      <c r="N20" s="27">
        <v>86434.31</v>
      </c>
      <c r="O20" s="27">
        <f t="shared" si="1"/>
        <v>2072281.5300000003</v>
      </c>
      <c r="P20" s="533">
        <v>63</v>
      </c>
      <c r="Q20" s="27" t="s">
        <v>84</v>
      </c>
      <c r="R20" s="27">
        <f t="shared" si="2"/>
        <v>32893.357619047623</v>
      </c>
      <c r="S20" s="520">
        <f t="shared" si="3"/>
        <v>-67.972936820858081</v>
      </c>
      <c r="T20" s="520">
        <f t="shared" si="4"/>
        <v>10.526315789473683</v>
      </c>
      <c r="U20" s="520">
        <f t="shared" si="5"/>
        <v>-71.0231333141097</v>
      </c>
    </row>
    <row r="21" spans="1:21" ht="18.75">
      <c r="A21" s="14"/>
      <c r="B21" s="283" t="s">
        <v>103</v>
      </c>
      <c r="C21" s="27">
        <v>134449.38</v>
      </c>
      <c r="D21" s="27">
        <v>639406.91</v>
      </c>
      <c r="E21" s="27">
        <v>18818.22</v>
      </c>
      <c r="F21" s="27">
        <v>1936.95</v>
      </c>
      <c r="G21" s="27">
        <v>794611.46</v>
      </c>
      <c r="H21" s="533">
        <v>7</v>
      </c>
      <c r="I21" s="27" t="s">
        <v>84</v>
      </c>
      <c r="J21" s="27">
        <f t="shared" si="0"/>
        <v>113515.92285714285</v>
      </c>
      <c r="K21" s="27">
        <v>30766</v>
      </c>
      <c r="L21" s="27">
        <v>145117.03</v>
      </c>
      <c r="M21" s="27">
        <v>17185.45</v>
      </c>
      <c r="N21" s="27">
        <v>8403.34</v>
      </c>
      <c r="O21" s="27">
        <f t="shared" si="1"/>
        <v>201471.82</v>
      </c>
      <c r="P21" s="533">
        <v>6</v>
      </c>
      <c r="Q21" s="27" t="s">
        <v>84</v>
      </c>
      <c r="R21" s="27">
        <f t="shared" si="2"/>
        <v>33578.636666666665</v>
      </c>
      <c r="S21" s="520">
        <f t="shared" si="3"/>
        <v>-74.645241084240084</v>
      </c>
      <c r="T21" s="520">
        <f t="shared" si="4"/>
        <v>-14.285714285714285</v>
      </c>
      <c r="U21" s="520">
        <f t="shared" si="5"/>
        <v>-70.419447931613433</v>
      </c>
    </row>
    <row r="22" spans="1:21" ht="18.75">
      <c r="A22" s="14"/>
      <c r="B22" s="283" t="s">
        <v>104</v>
      </c>
      <c r="C22" s="27">
        <v>4763349.3</v>
      </c>
      <c r="D22" s="27">
        <v>22653273.280000001</v>
      </c>
      <c r="E22" s="27">
        <v>666702.78</v>
      </c>
      <c r="F22" s="27">
        <v>68623.5</v>
      </c>
      <c r="G22" s="27">
        <v>28151948.870000001</v>
      </c>
      <c r="H22" s="533">
        <v>248</v>
      </c>
      <c r="I22" s="27" t="s">
        <v>84</v>
      </c>
      <c r="J22" s="27">
        <f t="shared" si="0"/>
        <v>113515.92286290323</v>
      </c>
      <c r="K22" s="27">
        <v>951548.54</v>
      </c>
      <c r="L22" s="27">
        <v>4488262.32</v>
      </c>
      <c r="M22" s="27">
        <v>531521.42000000004</v>
      </c>
      <c r="N22" s="27">
        <v>259903.17</v>
      </c>
      <c r="O22" s="27">
        <f t="shared" si="1"/>
        <v>6231235.4500000002</v>
      </c>
      <c r="P22" s="533">
        <v>190</v>
      </c>
      <c r="Q22" s="27" t="s">
        <v>84</v>
      </c>
      <c r="R22" s="27">
        <f t="shared" si="2"/>
        <v>32795.97605263158</v>
      </c>
      <c r="S22" s="520">
        <f t="shared" si="3"/>
        <v>-77.865704861945488</v>
      </c>
      <c r="T22" s="520">
        <f t="shared" si="4"/>
        <v>-23.387096774193548</v>
      </c>
      <c r="U22" s="520">
        <f t="shared" si="5"/>
        <v>-71.108920030328861</v>
      </c>
    </row>
    <row r="23" spans="1:21" ht="18.75">
      <c r="A23" s="14"/>
      <c r="B23" s="283" t="s">
        <v>105</v>
      </c>
      <c r="C23" s="27">
        <v>4859384.57</v>
      </c>
      <c r="D23" s="27">
        <v>23109992.5</v>
      </c>
      <c r="E23" s="27">
        <v>680144.37</v>
      </c>
      <c r="F23" s="27">
        <v>70007.03</v>
      </c>
      <c r="G23" s="27">
        <v>28719528.48</v>
      </c>
      <c r="H23" s="533">
        <v>253</v>
      </c>
      <c r="I23" s="27" t="s">
        <v>84</v>
      </c>
      <c r="J23" s="27">
        <f t="shared" si="0"/>
        <v>113515.92284584981</v>
      </c>
      <c r="K23" s="27">
        <v>1061427.1299999999</v>
      </c>
      <c r="L23" s="27">
        <v>5006537.42</v>
      </c>
      <c r="M23" s="27">
        <v>592898.03</v>
      </c>
      <c r="N23" s="27">
        <v>289915.08</v>
      </c>
      <c r="O23" s="27">
        <f t="shared" si="1"/>
        <v>6950777.6600000001</v>
      </c>
      <c r="P23" s="533">
        <v>212</v>
      </c>
      <c r="Q23" s="27" t="s">
        <v>84</v>
      </c>
      <c r="R23" s="27">
        <f t="shared" si="2"/>
        <v>32786.687075471702</v>
      </c>
      <c r="S23" s="520">
        <f t="shared" si="3"/>
        <v>-75.797730576111462</v>
      </c>
      <c r="T23" s="520">
        <f t="shared" si="4"/>
        <v>-16.205533596837945</v>
      </c>
      <c r="U23" s="520">
        <f t="shared" si="5"/>
        <v>-71.117102998850015</v>
      </c>
    </row>
    <row r="24" spans="1:21" ht="18.75">
      <c r="A24" s="14"/>
      <c r="B24" s="283" t="s">
        <v>106</v>
      </c>
      <c r="C24" s="27">
        <v>557004.56000000006</v>
      </c>
      <c r="D24" s="27">
        <v>2648971.4700000002</v>
      </c>
      <c r="E24" s="27">
        <v>77961.210000000006</v>
      </c>
      <c r="F24" s="27">
        <v>8024.52</v>
      </c>
      <c r="G24" s="27">
        <v>3291961.76</v>
      </c>
      <c r="H24" s="533">
        <v>29</v>
      </c>
      <c r="I24" s="27" t="s">
        <v>84</v>
      </c>
      <c r="J24" s="27">
        <f t="shared" si="0"/>
        <v>113515.92275862068</v>
      </c>
      <c r="K24" s="27">
        <v>142842.16</v>
      </c>
      <c r="L24" s="27">
        <v>673757.62</v>
      </c>
      <c r="M24" s="27">
        <v>79789.59</v>
      </c>
      <c r="N24" s="27">
        <v>39015.49</v>
      </c>
      <c r="O24" s="27">
        <f t="shared" si="1"/>
        <v>935404.86</v>
      </c>
      <c r="P24" s="533">
        <v>28</v>
      </c>
      <c r="Q24" s="27" t="s">
        <v>84</v>
      </c>
      <c r="R24" s="27">
        <f t="shared" si="2"/>
        <v>33407.31642857143</v>
      </c>
      <c r="S24" s="520">
        <f t="shared" si="3"/>
        <v>-71.585184513200417</v>
      </c>
      <c r="T24" s="520">
        <f t="shared" si="4"/>
        <v>-3.4482758620689653</v>
      </c>
      <c r="U24" s="520">
        <f t="shared" si="5"/>
        <v>-70.570369674386143</v>
      </c>
    </row>
    <row r="25" spans="1:21" ht="18.75">
      <c r="A25" s="14"/>
      <c r="B25" s="283" t="s">
        <v>107</v>
      </c>
      <c r="C25" s="27">
        <v>1286872.5900000001</v>
      </c>
      <c r="D25" s="27">
        <v>6120037.54</v>
      </c>
      <c r="E25" s="27">
        <v>180117.28</v>
      </c>
      <c r="F25" s="27">
        <v>18539.41</v>
      </c>
      <c r="G25" s="27">
        <v>7605566.8300000001</v>
      </c>
      <c r="H25" s="533">
        <v>67</v>
      </c>
      <c r="I25" s="27" t="s">
        <v>84</v>
      </c>
      <c r="J25" s="27">
        <f t="shared" si="0"/>
        <v>113515.92283582089</v>
      </c>
      <c r="K25" s="27">
        <v>474675.49</v>
      </c>
      <c r="L25" s="27">
        <v>2238948.41</v>
      </c>
      <c r="M25" s="27">
        <v>265146.94</v>
      </c>
      <c r="N25" s="27">
        <v>129651.46</v>
      </c>
      <c r="O25" s="27">
        <f t="shared" si="1"/>
        <v>3108422.3000000003</v>
      </c>
      <c r="P25" s="533">
        <v>95</v>
      </c>
      <c r="Q25" s="27" t="s">
        <v>84</v>
      </c>
      <c r="R25" s="27">
        <f t="shared" si="2"/>
        <v>32720.234736842107</v>
      </c>
      <c r="S25" s="520">
        <f t="shared" si="3"/>
        <v>-59.129643201097203</v>
      </c>
      <c r="T25" s="520">
        <f t="shared" si="4"/>
        <v>41.791044776119399</v>
      </c>
      <c r="U25" s="520">
        <f t="shared" si="5"/>
        <v>-71.175643099721199</v>
      </c>
    </row>
    <row r="26" spans="1:21" ht="18.75">
      <c r="A26" s="14"/>
      <c r="B26" s="283" t="s">
        <v>108</v>
      </c>
      <c r="C26" s="27">
        <v>729868.04</v>
      </c>
      <c r="D26" s="27">
        <v>3471066.07</v>
      </c>
      <c r="E26" s="27">
        <v>102156.07</v>
      </c>
      <c r="F26" s="27">
        <v>10514.89</v>
      </c>
      <c r="G26" s="27">
        <v>4313605.07</v>
      </c>
      <c r="H26" s="533">
        <v>38</v>
      </c>
      <c r="I26" s="27" t="s">
        <v>84</v>
      </c>
      <c r="J26" s="27">
        <f t="shared" si="0"/>
        <v>113515.92289473685</v>
      </c>
      <c r="K26" s="27">
        <v>329635.75</v>
      </c>
      <c r="L26" s="27">
        <v>1554825.28</v>
      </c>
      <c r="M26" s="27">
        <v>184129.82</v>
      </c>
      <c r="N26" s="27">
        <v>90035.74</v>
      </c>
      <c r="O26" s="27">
        <f t="shared" si="1"/>
        <v>2158626.5900000003</v>
      </c>
      <c r="P26" s="533">
        <v>66</v>
      </c>
      <c r="Q26" s="27" t="s">
        <v>84</v>
      </c>
      <c r="R26" s="27">
        <f t="shared" si="2"/>
        <v>32706.463484848489</v>
      </c>
      <c r="S26" s="520">
        <f t="shared" si="3"/>
        <v>-49.957713908195117</v>
      </c>
      <c r="T26" s="520">
        <f t="shared" si="4"/>
        <v>73.68421052631578</v>
      </c>
      <c r="U26" s="520">
        <f t="shared" si="5"/>
        <v>-71.187774674415365</v>
      </c>
    </row>
    <row r="27" spans="1:21" ht="18.75">
      <c r="A27" s="14"/>
      <c r="B27" s="283" t="s">
        <v>91</v>
      </c>
      <c r="C27" s="27">
        <v>1465666.04</v>
      </c>
      <c r="D27" s="27">
        <v>6970333.5099999998</v>
      </c>
      <c r="E27" s="27">
        <v>205142.13</v>
      </c>
      <c r="F27" s="27">
        <v>479351.51</v>
      </c>
      <c r="G27" s="27">
        <v>9120493.1899999995</v>
      </c>
      <c r="H27" s="533">
        <v>486</v>
      </c>
      <c r="I27" s="27" t="s">
        <v>84</v>
      </c>
      <c r="J27" s="27">
        <f t="shared" si="0"/>
        <v>18766.446893004115</v>
      </c>
      <c r="K27" s="27">
        <v>3438180.96</v>
      </c>
      <c r="L27" s="27">
        <v>16637426.699999999</v>
      </c>
      <c r="M27" s="27">
        <v>1175646.54</v>
      </c>
      <c r="N27" s="27">
        <v>819627.91</v>
      </c>
      <c r="O27" s="27">
        <f t="shared" si="1"/>
        <v>22070882.109999999</v>
      </c>
      <c r="P27" s="533">
        <v>1072</v>
      </c>
      <c r="Q27" s="27" t="s">
        <v>84</v>
      </c>
      <c r="R27" s="27">
        <f t="shared" si="2"/>
        <v>20588.509430970149</v>
      </c>
      <c r="S27" s="520">
        <f t="shared" si="3"/>
        <v>141.99219987576132</v>
      </c>
      <c r="T27" s="520">
        <f t="shared" si="4"/>
        <v>120.57613168724279</v>
      </c>
      <c r="U27" s="520">
        <f t="shared" si="5"/>
        <v>9.7091503168097066</v>
      </c>
    </row>
    <row r="28" spans="1:21" ht="18.75">
      <c r="A28" s="14"/>
      <c r="B28" s="283" t="s">
        <v>92</v>
      </c>
      <c r="C28" s="27">
        <v>105552.08</v>
      </c>
      <c r="D28" s="27">
        <v>501978.75</v>
      </c>
      <c r="E28" s="27">
        <v>14773.61</v>
      </c>
      <c r="F28" s="27">
        <v>34521.199999999997</v>
      </c>
      <c r="G28" s="27">
        <v>656825.64</v>
      </c>
      <c r="H28" s="533">
        <v>35</v>
      </c>
      <c r="I28" s="27" t="s">
        <v>84</v>
      </c>
      <c r="J28" s="27">
        <f t="shared" si="0"/>
        <v>18766.446857142859</v>
      </c>
      <c r="K28" s="27">
        <v>988497.76</v>
      </c>
      <c r="L28" s="27">
        <v>4783360.5</v>
      </c>
      <c r="M28" s="27">
        <v>338005.47</v>
      </c>
      <c r="N28" s="27">
        <v>235647.98</v>
      </c>
      <c r="O28" s="27">
        <f t="shared" si="1"/>
        <v>6345511.71</v>
      </c>
      <c r="P28" s="533">
        <v>308</v>
      </c>
      <c r="Q28" s="27" t="s">
        <v>84</v>
      </c>
      <c r="R28" s="27">
        <f t="shared" si="2"/>
        <v>20602.310746753246</v>
      </c>
      <c r="S28" s="520">
        <f t="shared" si="3"/>
        <v>866.08769870798596</v>
      </c>
      <c r="T28" s="520">
        <f t="shared" si="4"/>
        <v>780</v>
      </c>
      <c r="U28" s="520">
        <f t="shared" si="5"/>
        <v>9.7826930349983847</v>
      </c>
    </row>
    <row r="29" spans="1:21" ht="18.75">
      <c r="A29" s="14"/>
      <c r="B29" s="283" t="s">
        <v>93</v>
      </c>
      <c r="C29" s="27">
        <v>132694.04</v>
      </c>
      <c r="D29" s="27">
        <v>631059</v>
      </c>
      <c r="E29" s="27">
        <v>18572.54</v>
      </c>
      <c r="F29" s="27">
        <v>43398.080000000002</v>
      </c>
      <c r="G29" s="27">
        <v>825723.66</v>
      </c>
      <c r="H29" s="533">
        <v>44</v>
      </c>
      <c r="I29" s="27" t="s">
        <v>84</v>
      </c>
      <c r="J29" s="27">
        <f t="shared" si="0"/>
        <v>18766.446818181819</v>
      </c>
      <c r="K29" s="27">
        <v>6634.21</v>
      </c>
      <c r="L29" s="27">
        <v>32103.09</v>
      </c>
      <c r="M29" s="27">
        <v>2268.4899999999998</v>
      </c>
      <c r="N29" s="27">
        <v>1581.53</v>
      </c>
      <c r="O29" s="27">
        <f t="shared" si="1"/>
        <v>42587.32</v>
      </c>
      <c r="P29" s="533">
        <v>2</v>
      </c>
      <c r="Q29" s="27" t="s">
        <v>84</v>
      </c>
      <c r="R29" s="27">
        <f t="shared" si="2"/>
        <v>21293.66</v>
      </c>
      <c r="S29" s="520">
        <f t="shared" si="3"/>
        <v>-94.842424643615047</v>
      </c>
      <c r="T29" s="520">
        <f t="shared" si="4"/>
        <v>-95.454545454545453</v>
      </c>
      <c r="U29" s="520">
        <f t="shared" si="5"/>
        <v>13.466657840469285</v>
      </c>
    </row>
    <row r="30" spans="1:21" ht="18.75">
      <c r="A30" s="14"/>
      <c r="B30" s="283" t="s">
        <v>363</v>
      </c>
      <c r="C30" s="27">
        <v>30157.74</v>
      </c>
      <c r="D30" s="27">
        <v>143422.5</v>
      </c>
      <c r="E30" s="27">
        <v>4221.03</v>
      </c>
      <c r="F30" s="27">
        <v>9863.2000000000007</v>
      </c>
      <c r="G30" s="27">
        <v>187664.47</v>
      </c>
      <c r="H30" s="533">
        <v>10</v>
      </c>
      <c r="I30" s="27" t="s">
        <v>84</v>
      </c>
      <c r="J30" s="27">
        <f t="shared" si="0"/>
        <v>18766.447</v>
      </c>
      <c r="K30" s="27">
        <v>494248.88</v>
      </c>
      <c r="L30" s="27">
        <v>2391680.25</v>
      </c>
      <c r="M30" s="27">
        <v>169002.73</v>
      </c>
      <c r="N30" s="27">
        <v>117823.99</v>
      </c>
      <c r="O30" s="27">
        <f t="shared" si="1"/>
        <v>3172755.85</v>
      </c>
      <c r="P30" s="533">
        <v>154</v>
      </c>
      <c r="Q30" s="27" t="s">
        <v>84</v>
      </c>
      <c r="R30" s="27">
        <f t="shared" si="2"/>
        <v>20602.310714285715</v>
      </c>
      <c r="S30" s="520">
        <f t="shared" si="3"/>
        <v>1590.6534572047653</v>
      </c>
      <c r="T30" s="520">
        <f t="shared" si="4"/>
        <v>1440</v>
      </c>
      <c r="U30" s="520">
        <f t="shared" si="5"/>
        <v>9.7826920262834793</v>
      </c>
    </row>
    <row r="31" spans="1:21" ht="18.75">
      <c r="A31" s="14"/>
      <c r="B31" s="283" t="s">
        <v>362</v>
      </c>
      <c r="C31" s="27">
        <v>30157.74</v>
      </c>
      <c r="D31" s="27">
        <v>143422.5</v>
      </c>
      <c r="E31" s="27">
        <v>4221.03</v>
      </c>
      <c r="F31" s="27">
        <v>9863.2000000000007</v>
      </c>
      <c r="G31" s="27">
        <v>187664.47</v>
      </c>
      <c r="H31" s="533">
        <v>10</v>
      </c>
      <c r="I31" s="27" t="s">
        <v>84</v>
      </c>
      <c r="J31" s="27">
        <f t="shared" si="0"/>
        <v>18766.447</v>
      </c>
      <c r="K31" s="27">
        <v>23219.75</v>
      </c>
      <c r="L31" s="27">
        <v>112360.82</v>
      </c>
      <c r="M31" s="27">
        <v>7939.73</v>
      </c>
      <c r="N31" s="27">
        <v>5535.36</v>
      </c>
      <c r="O31" s="27">
        <f t="shared" si="1"/>
        <v>149055.66</v>
      </c>
      <c r="P31" s="533">
        <v>7</v>
      </c>
      <c r="Q31" s="27" t="s">
        <v>84</v>
      </c>
      <c r="R31" s="27">
        <f t="shared" si="2"/>
        <v>21293.665714285715</v>
      </c>
      <c r="S31" s="520">
        <f t="shared" si="3"/>
        <v>-20.573318966557707</v>
      </c>
      <c r="T31" s="520">
        <f t="shared" si="4"/>
        <v>-30</v>
      </c>
      <c r="U31" s="520">
        <f t="shared" si="5"/>
        <v>13.466687190631848</v>
      </c>
    </row>
    <row r="32" spans="1:21" ht="18.75">
      <c r="A32" s="14"/>
      <c r="B32" s="283" t="s">
        <v>364</v>
      </c>
      <c r="C32" s="27">
        <v>141741.37</v>
      </c>
      <c r="D32" s="27">
        <v>674085.75</v>
      </c>
      <c r="E32" s="27">
        <v>19838.849999999999</v>
      </c>
      <c r="F32" s="27">
        <v>46357.04</v>
      </c>
      <c r="G32" s="27">
        <v>882023</v>
      </c>
      <c r="H32" s="533">
        <v>47</v>
      </c>
      <c r="I32" s="27" t="s">
        <v>84</v>
      </c>
      <c r="J32" s="27">
        <f t="shared" si="0"/>
        <v>18766.446808510638</v>
      </c>
      <c r="K32" s="27">
        <v>169172.44</v>
      </c>
      <c r="L32" s="27">
        <v>818628.81</v>
      </c>
      <c r="M32" s="27">
        <v>57846.57</v>
      </c>
      <c r="N32" s="27">
        <v>40329.019999999997</v>
      </c>
      <c r="O32" s="27">
        <f t="shared" si="1"/>
        <v>1085976.8399999999</v>
      </c>
      <c r="P32" s="533">
        <v>53</v>
      </c>
      <c r="Q32" s="27" t="s">
        <v>84</v>
      </c>
      <c r="R32" s="27">
        <f t="shared" si="2"/>
        <v>20490.129056603771</v>
      </c>
      <c r="S32" s="520">
        <f t="shared" si="3"/>
        <v>23.123415149038046</v>
      </c>
      <c r="T32" s="520">
        <f t="shared" si="4"/>
        <v>12.76595744680851</v>
      </c>
      <c r="U32" s="520">
        <f t="shared" si="5"/>
        <v>9.1849153208450645</v>
      </c>
    </row>
    <row r="33" spans="1:21" ht="18.75">
      <c r="A33" s="14"/>
      <c r="B33" s="283" t="s">
        <v>365</v>
      </c>
      <c r="C33" s="27">
        <v>9909832.5</v>
      </c>
      <c r="D33" s="27">
        <v>47128633.57</v>
      </c>
      <c r="E33" s="27">
        <v>1387030.95</v>
      </c>
      <c r="F33" s="27">
        <v>3241047.44</v>
      </c>
      <c r="G33" s="27">
        <v>61666544.460000001</v>
      </c>
      <c r="H33" s="533">
        <v>3286</v>
      </c>
      <c r="I33" s="27" t="s">
        <v>84</v>
      </c>
      <c r="J33" s="27">
        <f t="shared" si="0"/>
        <v>18766.446883749239</v>
      </c>
      <c r="K33" s="27">
        <v>11110648.460000001</v>
      </c>
      <c r="L33" s="27">
        <v>53764650.960000001</v>
      </c>
      <c r="M33" s="27">
        <v>3799158.79</v>
      </c>
      <c r="N33" s="27">
        <v>2648667.4500000002</v>
      </c>
      <c r="O33" s="27">
        <f t="shared" si="1"/>
        <v>71323125.660000011</v>
      </c>
      <c r="P33" s="533">
        <v>3464</v>
      </c>
      <c r="Q33" s="27" t="s">
        <v>84</v>
      </c>
      <c r="R33" s="27">
        <f t="shared" si="2"/>
        <v>20589.816876443423</v>
      </c>
      <c r="S33" s="520">
        <f t="shared" si="3"/>
        <v>15.659351897468085</v>
      </c>
      <c r="T33" s="520">
        <f t="shared" si="4"/>
        <v>5.4169202678027997</v>
      </c>
      <c r="U33" s="520">
        <f t="shared" si="5"/>
        <v>9.7161173022748777</v>
      </c>
    </row>
    <row r="34" spans="1:21" ht="18.75">
      <c r="A34" s="14"/>
      <c r="B34" s="283" t="s">
        <v>366</v>
      </c>
      <c r="C34" s="27">
        <v>1058536.58</v>
      </c>
      <c r="D34" s="27">
        <v>5034129.76</v>
      </c>
      <c r="E34" s="27">
        <v>148158.21</v>
      </c>
      <c r="F34" s="27">
        <v>346198.31</v>
      </c>
      <c r="G34" s="27">
        <v>6587022.8600000003</v>
      </c>
      <c r="H34" s="533">
        <v>351</v>
      </c>
      <c r="I34" s="27" t="s">
        <v>84</v>
      </c>
      <c r="J34" s="27">
        <f t="shared" si="0"/>
        <v>18766.446894586894</v>
      </c>
      <c r="K34" s="27">
        <v>330052.09999999998</v>
      </c>
      <c r="L34" s="27">
        <v>1597128.76</v>
      </c>
      <c r="M34" s="27">
        <v>112857.53</v>
      </c>
      <c r="N34" s="27">
        <v>78681.119999999995</v>
      </c>
      <c r="O34" s="27">
        <f t="shared" si="1"/>
        <v>2118719.5099999998</v>
      </c>
      <c r="P34" s="533">
        <v>103</v>
      </c>
      <c r="Q34" s="27" t="s">
        <v>84</v>
      </c>
      <c r="R34" s="27">
        <f t="shared" si="2"/>
        <v>20570.092330097086</v>
      </c>
      <c r="S34" s="520">
        <f t="shared" si="3"/>
        <v>-67.834945239585835</v>
      </c>
      <c r="T34" s="520">
        <f t="shared" si="4"/>
        <v>-70.655270655270655</v>
      </c>
      <c r="U34" s="520">
        <f t="shared" si="5"/>
        <v>9.6110118534502487</v>
      </c>
    </row>
    <row r="35" spans="1:21" ht="18.75">
      <c r="A35" s="14"/>
      <c r="B35" s="283" t="s">
        <v>264</v>
      </c>
      <c r="C35" s="27">
        <v>48252.38</v>
      </c>
      <c r="D35" s="27">
        <v>229476</v>
      </c>
      <c r="E35" s="27">
        <v>6753.65</v>
      </c>
      <c r="F35" s="27">
        <v>15781.12</v>
      </c>
      <c r="G35" s="27">
        <v>300263.15000000002</v>
      </c>
      <c r="H35" s="533">
        <v>16</v>
      </c>
      <c r="I35" s="27" t="s">
        <v>84</v>
      </c>
      <c r="J35" s="27">
        <f t="shared" si="0"/>
        <v>18766.446875000001</v>
      </c>
      <c r="K35" s="27">
        <v>24878.3</v>
      </c>
      <c r="L35" s="27">
        <v>120386.59</v>
      </c>
      <c r="M35" s="27">
        <v>8506.85</v>
      </c>
      <c r="N35" s="27">
        <v>5930.74</v>
      </c>
      <c r="O35" s="27">
        <f t="shared" si="1"/>
        <v>159702.47999999998</v>
      </c>
      <c r="P35" s="533">
        <v>8</v>
      </c>
      <c r="Q35" s="27" t="s">
        <v>84</v>
      </c>
      <c r="R35" s="27">
        <f t="shared" si="2"/>
        <v>19962.809999999998</v>
      </c>
      <c r="S35" s="520">
        <f t="shared" si="3"/>
        <v>-46.812494307076982</v>
      </c>
      <c r="T35" s="520">
        <f t="shared" si="4"/>
        <v>-50</v>
      </c>
      <c r="U35" s="520">
        <f t="shared" si="5"/>
        <v>6.3750113858460287</v>
      </c>
    </row>
    <row r="36" spans="1:21" ht="18.75">
      <c r="A36" s="14"/>
      <c r="B36" s="283" t="s">
        <v>89</v>
      </c>
      <c r="C36" s="27">
        <v>682706.88</v>
      </c>
      <c r="D36" s="27">
        <v>3246779.63</v>
      </c>
      <c r="E36" s="27">
        <v>95555.15</v>
      </c>
      <c r="F36" s="27">
        <v>3498296.44</v>
      </c>
      <c r="G36" s="27">
        <v>7523338.1100000003</v>
      </c>
      <c r="H36" s="533">
        <v>817</v>
      </c>
      <c r="I36" s="27" t="s">
        <v>84</v>
      </c>
      <c r="J36" s="27">
        <f t="shared" si="0"/>
        <v>9208.4921787025705</v>
      </c>
      <c r="K36" s="27">
        <v>1469832.84</v>
      </c>
      <c r="L36" s="27">
        <v>7196634.3600000003</v>
      </c>
      <c r="M36" s="27">
        <v>521173.87</v>
      </c>
      <c r="N36" s="27">
        <v>669506.29</v>
      </c>
      <c r="O36" s="27">
        <f t="shared" si="1"/>
        <v>9857147.3599999994</v>
      </c>
      <c r="P36" s="533">
        <v>825</v>
      </c>
      <c r="Q36" s="27" t="s">
        <v>84</v>
      </c>
      <c r="R36" s="27">
        <f t="shared" si="2"/>
        <v>11948.057406060605</v>
      </c>
      <c r="S36" s="520">
        <f t="shared" si="3"/>
        <v>31.020927358002243</v>
      </c>
      <c r="T36" s="520">
        <f t="shared" si="4"/>
        <v>0.97919216646266816</v>
      </c>
      <c r="U36" s="520">
        <f t="shared" si="5"/>
        <v>29.750421395742826</v>
      </c>
    </row>
    <row r="37" spans="1:21" ht="18.75">
      <c r="A37" s="14"/>
      <c r="B37" s="283" t="s">
        <v>90</v>
      </c>
      <c r="C37" s="27">
        <v>152084.03</v>
      </c>
      <c r="D37" s="27">
        <v>723272.82</v>
      </c>
      <c r="E37" s="27">
        <v>21286.46</v>
      </c>
      <c r="F37" s="27">
        <v>779302.27</v>
      </c>
      <c r="G37" s="27">
        <v>1675945.58</v>
      </c>
      <c r="H37" s="533">
        <v>182</v>
      </c>
      <c r="I37" s="27" t="s">
        <v>84</v>
      </c>
      <c r="J37" s="27">
        <f t="shared" si="0"/>
        <v>9208.4921978021976</v>
      </c>
      <c r="K37" s="27">
        <v>335002.51</v>
      </c>
      <c r="L37" s="27">
        <v>1640248.14</v>
      </c>
      <c r="M37" s="27">
        <v>118785.31</v>
      </c>
      <c r="N37" s="27">
        <v>152593.06</v>
      </c>
      <c r="O37" s="27">
        <f t="shared" si="1"/>
        <v>2246629.02</v>
      </c>
      <c r="P37" s="533">
        <v>188</v>
      </c>
      <c r="Q37" s="27" t="s">
        <v>84</v>
      </c>
      <c r="R37" s="27">
        <f t="shared" si="2"/>
        <v>11950.154361702127</v>
      </c>
      <c r="S37" s="520">
        <f t="shared" si="3"/>
        <v>34.051430237967509</v>
      </c>
      <c r="T37" s="520">
        <f t="shared" si="4"/>
        <v>3.296703296703297</v>
      </c>
      <c r="U37" s="520">
        <f t="shared" si="5"/>
        <v>29.773193102713225</v>
      </c>
    </row>
    <row r="38" spans="1:21" ht="18.75">
      <c r="A38" s="14"/>
      <c r="B38" s="283" t="s">
        <v>252</v>
      </c>
      <c r="C38" s="27">
        <v>26740.05</v>
      </c>
      <c r="D38" s="27">
        <v>127168.85</v>
      </c>
      <c r="E38" s="27">
        <v>3742.67</v>
      </c>
      <c r="F38" s="27">
        <v>137020.18</v>
      </c>
      <c r="G38" s="27">
        <v>294671.75</v>
      </c>
      <c r="H38" s="533">
        <v>32</v>
      </c>
      <c r="I38" s="27" t="s">
        <v>84</v>
      </c>
      <c r="J38" s="27">
        <f t="shared" si="0"/>
        <v>9208.4921875</v>
      </c>
      <c r="K38" s="27">
        <v>73118.59</v>
      </c>
      <c r="L38" s="27">
        <v>358005.16</v>
      </c>
      <c r="M38" s="27">
        <v>25926.42</v>
      </c>
      <c r="N38" s="27">
        <v>33305.39</v>
      </c>
      <c r="O38" s="27">
        <f t="shared" si="1"/>
        <v>490355.56</v>
      </c>
      <c r="P38" s="533">
        <v>41</v>
      </c>
      <c r="Q38" s="27" t="s">
        <v>84</v>
      </c>
      <c r="R38" s="27">
        <f t="shared" si="2"/>
        <v>11959.891707317072</v>
      </c>
      <c r="S38" s="520">
        <f t="shared" si="3"/>
        <v>66.407387202879136</v>
      </c>
      <c r="T38" s="520">
        <f t="shared" si="4"/>
        <v>28.125</v>
      </c>
      <c r="U38" s="520">
        <f t="shared" si="5"/>
        <v>29.878936353466635</v>
      </c>
    </row>
    <row r="39" spans="1:21" ht="37.5">
      <c r="A39" s="14"/>
      <c r="B39" s="521" t="s">
        <v>253</v>
      </c>
      <c r="C39" s="27">
        <v>5013.76</v>
      </c>
      <c r="D39" s="27">
        <v>23844.16</v>
      </c>
      <c r="E39" s="27">
        <v>701.75</v>
      </c>
      <c r="F39" s="27">
        <v>25691.279999999999</v>
      </c>
      <c r="G39" s="27">
        <v>55250.95</v>
      </c>
      <c r="H39" s="533">
        <v>6</v>
      </c>
      <c r="I39" s="27" t="s">
        <v>84</v>
      </c>
      <c r="J39" s="27">
        <f t="shared" si="0"/>
        <v>9208.4916666666668</v>
      </c>
      <c r="K39" s="27">
        <v>14176.05</v>
      </c>
      <c r="L39" s="27">
        <v>69409.16</v>
      </c>
      <c r="M39" s="27">
        <v>5026.55</v>
      </c>
      <c r="N39" s="27">
        <v>6457.17</v>
      </c>
      <c r="O39" s="27">
        <f t="shared" si="1"/>
        <v>95068.930000000008</v>
      </c>
      <c r="P39" s="533">
        <v>8</v>
      </c>
      <c r="Q39" s="27" t="s">
        <v>84</v>
      </c>
      <c r="R39" s="27">
        <f t="shared" si="2"/>
        <v>11883.616250000001</v>
      </c>
      <c r="S39" s="520">
        <f t="shared" si="3"/>
        <v>72.067502911714669</v>
      </c>
      <c r="T39" s="520">
        <f t="shared" si="4"/>
        <v>33.333333333333329</v>
      </c>
      <c r="U39" s="520">
        <f t="shared" si="5"/>
        <v>29.050627183785988</v>
      </c>
    </row>
    <row r="40" spans="1:21" ht="18.75">
      <c r="A40" s="14"/>
      <c r="B40" s="283" t="s">
        <v>254</v>
      </c>
      <c r="C40" s="27">
        <v>1671.25</v>
      </c>
      <c r="D40" s="27">
        <v>7948.05</v>
      </c>
      <c r="E40" s="27">
        <v>233.92</v>
      </c>
      <c r="F40" s="27">
        <v>8563.76</v>
      </c>
      <c r="G40" s="27">
        <v>18416.98</v>
      </c>
      <c r="H40" s="533">
        <v>2</v>
      </c>
      <c r="I40" s="27" t="s">
        <v>84</v>
      </c>
      <c r="J40" s="27">
        <f t="shared" si="0"/>
        <v>9208.49</v>
      </c>
      <c r="K40" s="27">
        <v>8953.2999999999993</v>
      </c>
      <c r="L40" s="27">
        <v>43837.37</v>
      </c>
      <c r="M40" s="27">
        <v>3174.66</v>
      </c>
      <c r="N40" s="27">
        <v>4078.21</v>
      </c>
      <c r="O40" s="27">
        <f t="shared" si="1"/>
        <v>60043.54</v>
      </c>
      <c r="P40" s="533">
        <v>5</v>
      </c>
      <c r="Q40" s="27" t="s">
        <v>84</v>
      </c>
      <c r="R40" s="27">
        <f t="shared" si="2"/>
        <v>12008.708000000001</v>
      </c>
      <c r="S40" s="520">
        <f t="shared" si="3"/>
        <v>226.02272468124522</v>
      </c>
      <c r="T40" s="520">
        <f t="shared" si="4"/>
        <v>150</v>
      </c>
      <c r="U40" s="520">
        <f t="shared" si="5"/>
        <v>30.409089872498107</v>
      </c>
    </row>
    <row r="41" spans="1:21" ht="56.25">
      <c r="A41" s="14"/>
      <c r="B41" s="521" t="s">
        <v>255</v>
      </c>
      <c r="C41" s="27">
        <v>98603.93</v>
      </c>
      <c r="D41" s="27">
        <v>468935.12</v>
      </c>
      <c r="E41" s="27">
        <v>13801.11</v>
      </c>
      <c r="F41" s="27">
        <v>505261.91</v>
      </c>
      <c r="G41" s="27">
        <v>1086602.08</v>
      </c>
      <c r="H41" s="533">
        <v>118</v>
      </c>
      <c r="I41" s="27" t="s">
        <v>84</v>
      </c>
      <c r="J41" s="27">
        <f t="shared" si="0"/>
        <v>9208.492203389831</v>
      </c>
      <c r="K41" s="27">
        <v>94507.02</v>
      </c>
      <c r="L41" s="27">
        <v>462727.76</v>
      </c>
      <c r="M41" s="27">
        <v>33510.33</v>
      </c>
      <c r="N41" s="27">
        <v>43047.78</v>
      </c>
      <c r="O41" s="27">
        <f t="shared" si="1"/>
        <v>633792.89</v>
      </c>
      <c r="P41" s="533">
        <v>53</v>
      </c>
      <c r="Q41" s="27" t="s">
        <v>84</v>
      </c>
      <c r="R41" s="27">
        <f t="shared" si="2"/>
        <v>11958.35641509434</v>
      </c>
      <c r="S41" s="520">
        <f>+(O41-G41)/G41*100</f>
        <v>-41.67203416360109</v>
      </c>
      <c r="T41" s="520">
        <f t="shared" si="4"/>
        <v>-55.084745762711862</v>
      </c>
      <c r="U41" s="520">
        <f t="shared" si="5"/>
        <v>29.862263560284376</v>
      </c>
    </row>
    <row r="42" spans="1:21" ht="18.75">
      <c r="A42" s="14"/>
      <c r="B42" s="283" t="s">
        <v>256</v>
      </c>
      <c r="C42" s="27">
        <v>65178.87</v>
      </c>
      <c r="D42" s="27">
        <v>309974.07</v>
      </c>
      <c r="E42" s="27">
        <v>9122.77</v>
      </c>
      <c r="F42" s="27">
        <v>333986.69</v>
      </c>
      <c r="G42" s="27">
        <v>718262.39</v>
      </c>
      <c r="H42" s="533">
        <v>78</v>
      </c>
      <c r="I42" s="27" t="s">
        <v>84</v>
      </c>
      <c r="J42" s="27">
        <f t="shared" si="0"/>
        <v>9208.4921794871789</v>
      </c>
      <c r="K42" s="27">
        <v>162154.15</v>
      </c>
      <c r="L42" s="27">
        <v>793943.42</v>
      </c>
      <c r="M42" s="27">
        <v>57496.68</v>
      </c>
      <c r="N42" s="27">
        <v>73860.929999999993</v>
      </c>
      <c r="O42" s="27">
        <f t="shared" si="1"/>
        <v>1087455.1800000002</v>
      </c>
      <c r="P42" s="533">
        <v>91</v>
      </c>
      <c r="Q42" s="27" t="s">
        <v>84</v>
      </c>
      <c r="R42" s="27">
        <f t="shared" si="2"/>
        <v>11950.056923076925</v>
      </c>
      <c r="S42" s="520">
        <f t="shared" si="3"/>
        <v>51.400824425736694</v>
      </c>
      <c r="T42" s="520">
        <f t="shared" si="4"/>
        <v>16.666666666666664</v>
      </c>
      <c r="U42" s="520">
        <f t="shared" si="5"/>
        <v>29.772135222060037</v>
      </c>
    </row>
    <row r="43" spans="1:21" ht="18.75">
      <c r="A43" s="14"/>
      <c r="B43" s="283" t="s">
        <v>257</v>
      </c>
      <c r="C43" s="27">
        <v>110302.7</v>
      </c>
      <c r="D43" s="27">
        <v>524571.49</v>
      </c>
      <c r="E43" s="27">
        <v>15438.53</v>
      </c>
      <c r="F43" s="27">
        <v>565208.24</v>
      </c>
      <c r="G43" s="27">
        <v>1215520.97</v>
      </c>
      <c r="H43" s="533">
        <v>132</v>
      </c>
      <c r="I43" s="27" t="s">
        <v>84</v>
      </c>
      <c r="J43" s="27">
        <f t="shared" si="0"/>
        <v>9208.492196969697</v>
      </c>
      <c r="K43" s="27">
        <v>80082.259999999995</v>
      </c>
      <c r="L43" s="27">
        <v>392100.89</v>
      </c>
      <c r="M43" s="27">
        <v>28395.599999999999</v>
      </c>
      <c r="N43" s="27">
        <v>36477.33</v>
      </c>
      <c r="O43" s="27">
        <f t="shared" si="1"/>
        <v>537056.07999999996</v>
      </c>
      <c r="P43" s="533">
        <v>45</v>
      </c>
      <c r="Q43" s="27" t="s">
        <v>84</v>
      </c>
      <c r="R43" s="27">
        <f t="shared" si="2"/>
        <v>11934.579555555554</v>
      </c>
      <c r="S43" s="520">
        <f t="shared" si="3"/>
        <v>-55.816798454739946</v>
      </c>
      <c r="T43" s="520">
        <f t="shared" si="4"/>
        <v>-65.909090909090907</v>
      </c>
      <c r="U43" s="520">
        <f t="shared" si="5"/>
        <v>29.604057866096145</v>
      </c>
    </row>
    <row r="44" spans="1:21" ht="18.75">
      <c r="A44" s="14"/>
      <c r="B44" s="283" t="s">
        <v>258</v>
      </c>
      <c r="C44" s="27">
        <v>114480.84</v>
      </c>
      <c r="D44" s="27">
        <v>544441.63</v>
      </c>
      <c r="E44" s="27">
        <v>16023.32</v>
      </c>
      <c r="F44" s="27">
        <v>586617.64</v>
      </c>
      <c r="G44" s="27">
        <v>1261563.43</v>
      </c>
      <c r="H44" s="533">
        <v>137</v>
      </c>
      <c r="I44" s="27" t="s">
        <v>84</v>
      </c>
      <c r="J44" s="27">
        <f t="shared" si="0"/>
        <v>9208.4921897810218</v>
      </c>
      <c r="K44" s="27">
        <v>217366.14</v>
      </c>
      <c r="L44" s="27">
        <v>1064273.8500000001</v>
      </c>
      <c r="M44" s="27">
        <v>77073.77</v>
      </c>
      <c r="N44" s="27">
        <v>99009.9</v>
      </c>
      <c r="O44" s="27">
        <f t="shared" si="1"/>
        <v>1457723.6600000001</v>
      </c>
      <c r="P44" s="533">
        <v>122</v>
      </c>
      <c r="Q44" s="27" t="s">
        <v>84</v>
      </c>
      <c r="R44" s="27">
        <f t="shared" si="2"/>
        <v>11948.554590163936</v>
      </c>
      <c r="S44" s="520">
        <f t="shared" si="3"/>
        <v>15.54897877786456</v>
      </c>
      <c r="T44" s="520">
        <f t="shared" si="4"/>
        <v>-10.948905109489052</v>
      </c>
      <c r="U44" s="520">
        <f t="shared" si="5"/>
        <v>29.755820430880696</v>
      </c>
    </row>
    <row r="45" spans="1:21" ht="18.75">
      <c r="A45" s="14"/>
      <c r="B45" s="283" t="s">
        <v>259</v>
      </c>
      <c r="C45" s="27">
        <v>8356.27</v>
      </c>
      <c r="D45" s="27">
        <v>39740.26</v>
      </c>
      <c r="E45" s="27">
        <v>1169.5899999999999</v>
      </c>
      <c r="F45" s="27">
        <v>42818.81</v>
      </c>
      <c r="G45" s="27">
        <v>92084.92</v>
      </c>
      <c r="H45" s="533">
        <v>10</v>
      </c>
      <c r="I45" s="27" t="s">
        <v>84</v>
      </c>
      <c r="J45" s="27">
        <f t="shared" si="0"/>
        <v>9208.4920000000002</v>
      </c>
      <c r="K45" s="27">
        <v>31833.94</v>
      </c>
      <c r="L45" s="27">
        <v>155866.19</v>
      </c>
      <c r="M45" s="27">
        <v>11287.69</v>
      </c>
      <c r="N45" s="27">
        <v>14500.31</v>
      </c>
      <c r="O45" s="27">
        <f t="shared" si="1"/>
        <v>213488.13</v>
      </c>
      <c r="P45" s="533">
        <v>18</v>
      </c>
      <c r="Q45" s="27" t="s">
        <v>84</v>
      </c>
      <c r="R45" s="27">
        <f t="shared" si="2"/>
        <v>11860.451666666668</v>
      </c>
      <c r="S45" s="520">
        <f t="shared" si="3"/>
        <v>131.83831836960928</v>
      </c>
      <c r="T45" s="520">
        <f t="shared" si="4"/>
        <v>80</v>
      </c>
      <c r="U45" s="520">
        <f t="shared" si="5"/>
        <v>28.799065760894049</v>
      </c>
    </row>
    <row r="46" spans="1:21" ht="18.75">
      <c r="A46" s="14"/>
      <c r="B46" s="283" t="s">
        <v>110</v>
      </c>
      <c r="C46" s="27">
        <v>2289261.7400000002</v>
      </c>
      <c r="D46" s="27">
        <v>10887144.41</v>
      </c>
      <c r="E46" s="27">
        <v>320416.81</v>
      </c>
      <c r="F46" s="27">
        <v>5045744.72</v>
      </c>
      <c r="G46" s="27">
        <v>18542567.670000002</v>
      </c>
      <c r="H46" s="533">
        <v>75538</v>
      </c>
      <c r="I46" s="27" t="s">
        <v>153</v>
      </c>
      <c r="J46" s="27">
        <f t="shared" si="0"/>
        <v>245.47337326908314</v>
      </c>
      <c r="K46" s="27">
        <v>7836904.4400000004</v>
      </c>
      <c r="L46" s="27">
        <v>38371258.549999997</v>
      </c>
      <c r="M46" s="27">
        <v>1975966.57</v>
      </c>
      <c r="N46" s="27">
        <v>4744952.5199999996</v>
      </c>
      <c r="O46" s="27">
        <f t="shared" si="1"/>
        <v>52929082.079999998</v>
      </c>
      <c r="P46" s="533">
        <v>90176</v>
      </c>
      <c r="Q46" s="27" t="s">
        <v>153</v>
      </c>
      <c r="R46" s="27">
        <f t="shared" si="2"/>
        <v>586.9530926188786</v>
      </c>
      <c r="S46" s="520">
        <f t="shared" si="3"/>
        <v>185.44634714012071</v>
      </c>
      <c r="T46" s="520">
        <f t="shared" si="4"/>
        <v>19.378326140485584</v>
      </c>
      <c r="U46" s="520">
        <f t="shared" si="5"/>
        <v>139.11069652979106</v>
      </c>
    </row>
    <row r="47" spans="1:21" ht="18.75">
      <c r="A47" s="14"/>
      <c r="B47" s="283" t="s">
        <v>111</v>
      </c>
      <c r="C47" s="27">
        <v>134225.69</v>
      </c>
      <c r="D47" s="27">
        <v>638343.12</v>
      </c>
      <c r="E47" s="27">
        <v>18786.919999999998</v>
      </c>
      <c r="F47" s="27">
        <v>295845.84000000003</v>
      </c>
      <c r="G47" s="27">
        <v>1087201.57</v>
      </c>
      <c r="H47" s="533">
        <v>4429</v>
      </c>
      <c r="I47" s="27" t="s">
        <v>265</v>
      </c>
      <c r="J47" s="27">
        <f t="shared" si="0"/>
        <v>245.47337322194628</v>
      </c>
      <c r="K47" s="27">
        <v>441030.64</v>
      </c>
      <c r="L47" s="27">
        <v>2159385.87</v>
      </c>
      <c r="M47" s="27">
        <v>111199.75</v>
      </c>
      <c r="N47" s="27">
        <v>267027.56</v>
      </c>
      <c r="O47" s="27">
        <f t="shared" si="1"/>
        <v>2978643.8200000003</v>
      </c>
      <c r="P47" s="533">
        <v>5073</v>
      </c>
      <c r="Q47" s="27" t="s">
        <v>265</v>
      </c>
      <c r="R47" s="27">
        <f t="shared" si="2"/>
        <v>587.1562822787306</v>
      </c>
      <c r="S47" s="520">
        <f t="shared" si="3"/>
        <v>173.97346565641919</v>
      </c>
      <c r="T47" s="520">
        <f t="shared" si="4"/>
        <v>14.540528335967487</v>
      </c>
      <c r="U47" s="520">
        <f t="shared" si="5"/>
        <v>139.19347119895141</v>
      </c>
    </row>
    <row r="48" spans="1:21" ht="18.75">
      <c r="A48" s="14"/>
      <c r="B48" s="283" t="s">
        <v>112</v>
      </c>
      <c r="C48" s="27">
        <v>1969.9</v>
      </c>
      <c r="D48" s="27">
        <v>9368.32</v>
      </c>
      <c r="E48" s="27">
        <v>275.72000000000003</v>
      </c>
      <c r="F48" s="27">
        <v>4341.83</v>
      </c>
      <c r="G48" s="27">
        <v>15955.77</v>
      </c>
      <c r="H48" s="533">
        <v>65</v>
      </c>
      <c r="I48" s="27" t="s">
        <v>265</v>
      </c>
      <c r="J48" s="27">
        <f t="shared" si="0"/>
        <v>245.47338461538462</v>
      </c>
      <c r="K48" s="27">
        <v>8400.58</v>
      </c>
      <c r="L48" s="27">
        <v>41131.160000000003</v>
      </c>
      <c r="M48" s="27">
        <v>2118.09</v>
      </c>
      <c r="N48" s="27">
        <v>5086.24</v>
      </c>
      <c r="O48" s="27">
        <f t="shared" si="1"/>
        <v>56736.07</v>
      </c>
      <c r="P48" s="533">
        <v>93</v>
      </c>
      <c r="Q48" s="27" t="s">
        <v>265</v>
      </c>
      <c r="R48" s="27">
        <f t="shared" si="2"/>
        <v>610.06526881720424</v>
      </c>
      <c r="S48" s="520">
        <f t="shared" si="3"/>
        <v>255.58340337069288</v>
      </c>
      <c r="T48" s="520">
        <f t="shared" si="4"/>
        <v>43.07692307692308</v>
      </c>
      <c r="U48" s="520">
        <f t="shared" si="5"/>
        <v>148.52603461392511</v>
      </c>
    </row>
    <row r="49" spans="1:21" ht="18.75">
      <c r="A49" s="14"/>
      <c r="B49" s="283" t="s">
        <v>113</v>
      </c>
      <c r="C49" s="27">
        <v>36852.21</v>
      </c>
      <c r="D49" s="27">
        <v>175259.71</v>
      </c>
      <c r="E49" s="27">
        <v>5158.0200000000004</v>
      </c>
      <c r="F49" s="27">
        <v>81225.679999999993</v>
      </c>
      <c r="G49" s="27">
        <v>298495.62</v>
      </c>
      <c r="H49" s="533">
        <v>1216</v>
      </c>
      <c r="I49" s="27" t="s">
        <v>265</v>
      </c>
      <c r="J49" s="27">
        <f t="shared" si="0"/>
        <v>245.47337171052632</v>
      </c>
      <c r="K49" s="102">
        <v>114247.94</v>
      </c>
      <c r="L49" s="102">
        <v>559383.77</v>
      </c>
      <c r="M49" s="102">
        <v>28806.03</v>
      </c>
      <c r="N49" s="102">
        <v>69172.850000000006</v>
      </c>
      <c r="O49" s="102">
        <f t="shared" si="1"/>
        <v>771610.59</v>
      </c>
      <c r="P49" s="637">
        <v>1317</v>
      </c>
      <c r="Q49" s="102" t="s">
        <v>265</v>
      </c>
      <c r="R49" s="102">
        <f t="shared" si="2"/>
        <v>585.88503416856486</v>
      </c>
      <c r="S49" s="520">
        <f t="shared" si="3"/>
        <v>158.49980311268888</v>
      </c>
      <c r="T49" s="520">
        <f t="shared" si="4"/>
        <v>8.3059210526315788</v>
      </c>
      <c r="U49" s="520">
        <f t="shared" si="5"/>
        <v>138.67559649584638</v>
      </c>
    </row>
    <row r="50" spans="1:21" ht="18.75">
      <c r="A50" s="14"/>
      <c r="B50" s="283" t="s">
        <v>266</v>
      </c>
      <c r="C50" s="102">
        <v>90.92</v>
      </c>
      <c r="D50" s="102">
        <v>432.38</v>
      </c>
      <c r="E50" s="102">
        <v>12.73</v>
      </c>
      <c r="F50" s="102">
        <v>200.39</v>
      </c>
      <c r="G50" s="102">
        <v>736.42</v>
      </c>
      <c r="H50" s="637">
        <v>3</v>
      </c>
      <c r="I50" s="102" t="s">
        <v>265</v>
      </c>
      <c r="J50" s="157">
        <f t="shared" si="0"/>
        <v>245.47333333333333</v>
      </c>
      <c r="K50" s="691" t="s">
        <v>412</v>
      </c>
      <c r="L50" s="692"/>
      <c r="M50" s="692"/>
      <c r="N50" s="692"/>
      <c r="O50" s="692"/>
      <c r="P50" s="692"/>
      <c r="Q50" s="692"/>
      <c r="R50" s="693"/>
      <c r="S50" s="520"/>
      <c r="T50" s="520"/>
      <c r="U50" s="520"/>
    </row>
    <row r="51" spans="1:21" ht="18.75">
      <c r="A51" s="217"/>
      <c r="B51" s="283" t="s">
        <v>311</v>
      </c>
      <c r="C51" s="694" t="s">
        <v>411</v>
      </c>
      <c r="D51" s="695"/>
      <c r="E51" s="695"/>
      <c r="F51" s="695"/>
      <c r="G51" s="695"/>
      <c r="H51" s="695"/>
      <c r="I51" s="695"/>
      <c r="J51" s="696"/>
      <c r="K51" s="159">
        <v>1632184.93</v>
      </c>
      <c r="L51" s="127">
        <v>7991546.9800000004</v>
      </c>
      <c r="M51" s="127">
        <v>1088006.19</v>
      </c>
      <c r="N51" s="127">
        <v>396420.21</v>
      </c>
      <c r="O51" s="127">
        <f t="shared" si="1"/>
        <v>11108158.310000001</v>
      </c>
      <c r="P51" s="626">
        <v>2712</v>
      </c>
      <c r="Q51" s="127" t="s">
        <v>84</v>
      </c>
      <c r="R51" s="127">
        <f t="shared" si="2"/>
        <v>4095.9285803834809</v>
      </c>
      <c r="S51" s="520">
        <v>-100</v>
      </c>
      <c r="T51" s="520">
        <v>-100</v>
      </c>
      <c r="U51" s="520">
        <v>-100</v>
      </c>
    </row>
    <row r="52" spans="1:21" ht="18.75">
      <c r="A52" s="217"/>
      <c r="B52" s="283" t="s">
        <v>310</v>
      </c>
      <c r="C52" s="697"/>
      <c r="D52" s="698"/>
      <c r="E52" s="698"/>
      <c r="F52" s="698"/>
      <c r="G52" s="698"/>
      <c r="H52" s="698"/>
      <c r="I52" s="698"/>
      <c r="J52" s="699"/>
      <c r="K52" s="97">
        <v>686033.49</v>
      </c>
      <c r="L52" s="27">
        <v>3358975.28</v>
      </c>
      <c r="M52" s="27">
        <v>457306.44</v>
      </c>
      <c r="N52" s="27">
        <v>166621.82</v>
      </c>
      <c r="O52" s="27">
        <f t="shared" si="1"/>
        <v>4668937.03</v>
      </c>
      <c r="P52" s="533">
        <v>1140</v>
      </c>
      <c r="Q52" s="27" t="s">
        <v>84</v>
      </c>
      <c r="R52" s="27">
        <f t="shared" si="2"/>
        <v>4095.5587982456141</v>
      </c>
      <c r="S52" s="520">
        <v>-100</v>
      </c>
      <c r="T52" s="520">
        <v>-100</v>
      </c>
      <c r="U52" s="520">
        <v>-100</v>
      </c>
    </row>
    <row r="53" spans="1:21" ht="18.75">
      <c r="A53" s="217"/>
      <c r="B53" s="283" t="s">
        <v>309</v>
      </c>
      <c r="C53" s="697"/>
      <c r="D53" s="698"/>
      <c r="E53" s="698"/>
      <c r="F53" s="698"/>
      <c r="G53" s="698"/>
      <c r="H53" s="698"/>
      <c r="I53" s="698"/>
      <c r="J53" s="699"/>
      <c r="K53" s="97">
        <v>250906.98</v>
      </c>
      <c r="L53" s="27">
        <v>1228497.3999999999</v>
      </c>
      <c r="M53" s="27">
        <v>167253.32</v>
      </c>
      <c r="N53" s="27">
        <v>60939.54</v>
      </c>
      <c r="O53" s="27">
        <f t="shared" si="1"/>
        <v>1707597.24</v>
      </c>
      <c r="P53" s="533">
        <v>417</v>
      </c>
      <c r="Q53" s="27" t="s">
        <v>84</v>
      </c>
      <c r="R53" s="27">
        <f t="shared" si="2"/>
        <v>4094.9574100719424</v>
      </c>
      <c r="S53" s="520">
        <v>-100</v>
      </c>
      <c r="T53" s="520">
        <v>-100</v>
      </c>
      <c r="U53" s="520">
        <v>-100</v>
      </c>
    </row>
    <row r="54" spans="1:21" ht="18.75">
      <c r="A54" s="217" t="s">
        <v>367</v>
      </c>
      <c r="B54" s="283" t="s">
        <v>308</v>
      </c>
      <c r="C54" s="697"/>
      <c r="D54" s="698"/>
      <c r="E54" s="698"/>
      <c r="F54" s="698"/>
      <c r="G54" s="698"/>
      <c r="H54" s="698"/>
      <c r="I54" s="698"/>
      <c r="J54" s="699"/>
      <c r="K54" s="97">
        <v>17316.63</v>
      </c>
      <c r="L54" s="27">
        <v>84786.16</v>
      </c>
      <c r="M54" s="27">
        <v>11543.18</v>
      </c>
      <c r="N54" s="27">
        <v>4205.8100000000004</v>
      </c>
      <c r="O54" s="27">
        <f t="shared" si="1"/>
        <v>117851.78</v>
      </c>
      <c r="P54" s="533">
        <v>29</v>
      </c>
      <c r="Q54" s="27" t="s">
        <v>84</v>
      </c>
      <c r="R54" s="27">
        <f t="shared" si="2"/>
        <v>4063.8544827586206</v>
      </c>
      <c r="S54" s="520">
        <v>-100</v>
      </c>
      <c r="T54" s="520">
        <v>-100</v>
      </c>
      <c r="U54" s="520">
        <v>-100</v>
      </c>
    </row>
    <row r="55" spans="1:21" ht="18.75">
      <c r="A55" s="217"/>
      <c r="B55" s="283" t="s">
        <v>312</v>
      </c>
      <c r="C55" s="697"/>
      <c r="D55" s="698"/>
      <c r="E55" s="698"/>
      <c r="F55" s="698"/>
      <c r="G55" s="698"/>
      <c r="H55" s="698"/>
      <c r="I55" s="698"/>
      <c r="J55" s="699"/>
      <c r="K55" s="97">
        <v>729509.29</v>
      </c>
      <c r="L55" s="27">
        <v>3571842.67</v>
      </c>
      <c r="M55" s="27">
        <v>486287.19</v>
      </c>
      <c r="N55" s="27">
        <v>177181.05</v>
      </c>
      <c r="O55" s="27">
        <f t="shared" si="1"/>
        <v>4964820.2</v>
      </c>
      <c r="P55" s="533">
        <v>1212</v>
      </c>
      <c r="Q55" s="27" t="s">
        <v>84</v>
      </c>
      <c r="R55" s="27">
        <f t="shared" si="2"/>
        <v>4096.3863036303628</v>
      </c>
      <c r="S55" s="520">
        <v>-100</v>
      </c>
      <c r="T55" s="520">
        <v>-100</v>
      </c>
      <c r="U55" s="520">
        <v>-100</v>
      </c>
    </row>
    <row r="56" spans="1:21" ht="18.75">
      <c r="A56" s="217"/>
      <c r="B56" s="283" t="s">
        <v>313</v>
      </c>
      <c r="C56" s="697"/>
      <c r="D56" s="698"/>
      <c r="E56" s="698"/>
      <c r="F56" s="698"/>
      <c r="G56" s="698"/>
      <c r="H56" s="698"/>
      <c r="I56" s="698"/>
      <c r="J56" s="699"/>
      <c r="K56" s="97">
        <v>100583.86</v>
      </c>
      <c r="L56" s="27">
        <v>492481.34</v>
      </c>
      <c r="M56" s="27">
        <v>67048.69</v>
      </c>
      <c r="N56" s="27">
        <v>24429.51</v>
      </c>
      <c r="O56" s="27">
        <f t="shared" si="1"/>
        <v>684543.40000000014</v>
      </c>
      <c r="P56" s="533">
        <v>167</v>
      </c>
      <c r="Q56" s="27" t="s">
        <v>84</v>
      </c>
      <c r="R56" s="27">
        <f t="shared" si="2"/>
        <v>4099.0622754491023</v>
      </c>
      <c r="S56" s="520">
        <v>-100</v>
      </c>
      <c r="T56" s="520">
        <v>-100</v>
      </c>
      <c r="U56" s="520">
        <v>-100</v>
      </c>
    </row>
    <row r="57" spans="1:21" ht="18.75">
      <c r="A57" s="217"/>
      <c r="B57" s="283" t="s">
        <v>314</v>
      </c>
      <c r="C57" s="697"/>
      <c r="D57" s="698"/>
      <c r="E57" s="698"/>
      <c r="F57" s="698"/>
      <c r="G57" s="698"/>
      <c r="H57" s="698"/>
      <c r="I57" s="698"/>
      <c r="J57" s="699"/>
      <c r="K57" s="97">
        <v>32422.639999999999</v>
      </c>
      <c r="L57" s="27">
        <v>158748.56</v>
      </c>
      <c r="M57" s="27">
        <v>21612.76</v>
      </c>
      <c r="N57" s="27">
        <v>7874.71</v>
      </c>
      <c r="O57" s="27">
        <f t="shared" si="1"/>
        <v>220658.67</v>
      </c>
      <c r="P57" s="533">
        <v>54</v>
      </c>
      <c r="Q57" s="27" t="s">
        <v>84</v>
      </c>
      <c r="R57" s="27">
        <f t="shared" si="2"/>
        <v>4086.271666666667</v>
      </c>
      <c r="S57" s="520">
        <v>-100</v>
      </c>
      <c r="T57" s="520">
        <v>-100</v>
      </c>
      <c r="U57" s="520">
        <v>-100</v>
      </c>
    </row>
    <row r="58" spans="1:21" ht="18.75">
      <c r="A58" s="217"/>
      <c r="B58" s="283" t="s">
        <v>315</v>
      </c>
      <c r="C58" s="700"/>
      <c r="D58" s="701"/>
      <c r="E58" s="701"/>
      <c r="F58" s="701"/>
      <c r="G58" s="701"/>
      <c r="H58" s="701"/>
      <c r="I58" s="701"/>
      <c r="J58" s="702"/>
      <c r="K58" s="97">
        <v>235432.54</v>
      </c>
      <c r="L58" s="27">
        <v>1152731.04</v>
      </c>
      <c r="M58" s="27">
        <v>156938.14000000001</v>
      </c>
      <c r="N58" s="27">
        <v>57181.16</v>
      </c>
      <c r="O58" s="27">
        <f t="shared" si="1"/>
        <v>1602282.8800000001</v>
      </c>
      <c r="P58" s="533">
        <v>391</v>
      </c>
      <c r="Q58" s="27" t="s">
        <v>84</v>
      </c>
      <c r="R58" s="27">
        <f t="shared" si="2"/>
        <v>4097.9101790281329</v>
      </c>
      <c r="S58" s="520">
        <v>-100</v>
      </c>
      <c r="T58" s="520">
        <v>-100</v>
      </c>
      <c r="U58" s="520">
        <v>-100</v>
      </c>
    </row>
    <row r="59" spans="1:21" ht="18.75">
      <c r="A59" s="14"/>
      <c r="B59" s="283" t="s">
        <v>368</v>
      </c>
      <c r="C59" s="127">
        <v>167400.24</v>
      </c>
      <c r="D59" s="127">
        <v>796112.82</v>
      </c>
      <c r="E59" s="127">
        <v>23430.2</v>
      </c>
      <c r="F59" s="127">
        <v>92597.58</v>
      </c>
      <c r="G59" s="127">
        <v>1079540.8500000001</v>
      </c>
      <c r="H59" s="626">
        <v>16647</v>
      </c>
      <c r="I59" s="127" t="s">
        <v>84</v>
      </c>
      <c r="J59" s="127">
        <f t="shared" si="0"/>
        <v>64.848972787889721</v>
      </c>
      <c r="K59" s="27">
        <v>73025.88</v>
      </c>
      <c r="L59" s="27">
        <v>357551.22</v>
      </c>
      <c r="M59" s="27">
        <v>18812.27</v>
      </c>
      <c r="N59" s="27">
        <v>69490.77</v>
      </c>
      <c r="O59" s="27">
        <f t="shared" si="1"/>
        <v>518880.14</v>
      </c>
      <c r="P59" s="533">
        <v>16464</v>
      </c>
      <c r="Q59" s="27" t="s">
        <v>84</v>
      </c>
      <c r="R59" s="27">
        <f t="shared" si="2"/>
        <v>31.516043488824103</v>
      </c>
      <c r="S59" s="520">
        <f t="shared" si="3"/>
        <v>-51.935108337956827</v>
      </c>
      <c r="T59" s="520">
        <f t="shared" si="4"/>
        <v>-1.0992971706613806</v>
      </c>
      <c r="U59" s="520">
        <f t="shared" si="5"/>
        <v>-51.400859359934849</v>
      </c>
    </row>
    <row r="60" spans="1:21" ht="18.75">
      <c r="A60" s="14"/>
      <c r="B60" s="283" t="s">
        <v>116</v>
      </c>
      <c r="C60" s="27">
        <v>445063.22</v>
      </c>
      <c r="D60" s="27">
        <v>2116607.04</v>
      </c>
      <c r="E60" s="27">
        <v>62293.33</v>
      </c>
      <c r="F60" s="27">
        <v>246187.09</v>
      </c>
      <c r="G60" s="27">
        <v>2870150.68</v>
      </c>
      <c r="H60" s="533">
        <v>44259</v>
      </c>
      <c r="I60" s="27" t="s">
        <v>84</v>
      </c>
      <c r="J60" s="27">
        <f t="shared" si="0"/>
        <v>64.84897263833345</v>
      </c>
      <c r="K60" s="27">
        <v>205340.09</v>
      </c>
      <c r="L60" s="27">
        <v>1005391.56</v>
      </c>
      <c r="M60" s="27">
        <v>52897.87</v>
      </c>
      <c r="N60" s="27">
        <v>195399.81</v>
      </c>
      <c r="O60" s="27">
        <f t="shared" si="1"/>
        <v>1459029.3300000003</v>
      </c>
      <c r="P60" s="533">
        <v>46403</v>
      </c>
      <c r="Q60" s="27" t="s">
        <v>84</v>
      </c>
      <c r="R60" s="27">
        <f t="shared" si="2"/>
        <v>31.442564704868225</v>
      </c>
      <c r="S60" s="520">
        <f t="shared" si="3"/>
        <v>-49.165410019518553</v>
      </c>
      <c r="T60" s="520">
        <f t="shared" si="4"/>
        <v>4.8442124765584396</v>
      </c>
      <c r="U60" s="520">
        <f t="shared" si="5"/>
        <v>-51.514166800721327</v>
      </c>
    </row>
    <row r="61" spans="1:21" ht="18.75">
      <c r="A61" s="14"/>
      <c r="B61" s="283" t="s">
        <v>369</v>
      </c>
      <c r="C61" s="27">
        <v>189784.63</v>
      </c>
      <c r="D61" s="27">
        <v>902567.27</v>
      </c>
      <c r="E61" s="27">
        <v>26563.23</v>
      </c>
      <c r="F61" s="27">
        <v>104979.53</v>
      </c>
      <c r="G61" s="27">
        <v>1223894.6599999999</v>
      </c>
      <c r="H61" s="533">
        <v>18873</v>
      </c>
      <c r="I61" s="27" t="s">
        <v>84</v>
      </c>
      <c r="J61" s="27">
        <f t="shared" si="0"/>
        <v>64.848972606368889</v>
      </c>
      <c r="K61" s="27">
        <v>86763.42</v>
      </c>
      <c r="L61" s="27">
        <v>424813.34</v>
      </c>
      <c r="M61" s="27">
        <v>22351.21</v>
      </c>
      <c r="N61" s="27">
        <v>82563.3</v>
      </c>
      <c r="O61" s="27">
        <f t="shared" si="1"/>
        <v>616491.27</v>
      </c>
      <c r="P61" s="533">
        <v>19678</v>
      </c>
      <c r="Q61" s="27" t="s">
        <v>84</v>
      </c>
      <c r="R61" s="27">
        <f t="shared" si="2"/>
        <v>31.328959752007318</v>
      </c>
      <c r="S61" s="520">
        <f t="shared" si="3"/>
        <v>-49.62873111971907</v>
      </c>
      <c r="T61" s="520">
        <f t="shared" si="4"/>
        <v>4.2653526201451815</v>
      </c>
      <c r="U61" s="520">
        <f t="shared" si="5"/>
        <v>-51.689350666859333</v>
      </c>
    </row>
    <row r="62" spans="1:21" ht="18.75">
      <c r="A62" s="14"/>
      <c r="B62" s="283" t="s">
        <v>118</v>
      </c>
      <c r="C62" s="27">
        <v>364234.05</v>
      </c>
      <c r="D62" s="27">
        <v>1732204.16</v>
      </c>
      <c r="E62" s="27">
        <v>50980.06</v>
      </c>
      <c r="F62" s="27">
        <v>201476.37</v>
      </c>
      <c r="G62" s="27">
        <v>2348894.64</v>
      </c>
      <c r="H62" s="533">
        <v>36221</v>
      </c>
      <c r="I62" s="27" t="s">
        <v>84</v>
      </c>
      <c r="J62" s="27">
        <f t="shared" si="0"/>
        <v>64.848972695397705</v>
      </c>
      <c r="K62" s="27">
        <v>169911.69</v>
      </c>
      <c r="L62" s="27">
        <v>831926.12</v>
      </c>
      <c r="M62" s="27">
        <v>43771.12</v>
      </c>
      <c r="N62" s="27">
        <v>161686.47</v>
      </c>
      <c r="O62" s="27">
        <f t="shared" si="1"/>
        <v>1207295.4000000001</v>
      </c>
      <c r="P62" s="533">
        <v>38386</v>
      </c>
      <c r="Q62" s="27" t="s">
        <v>84</v>
      </c>
      <c r="R62" s="27">
        <f t="shared" si="2"/>
        <v>31.451451049861934</v>
      </c>
      <c r="S62" s="520">
        <f t="shared" si="3"/>
        <v>-48.601551579171719</v>
      </c>
      <c r="T62" s="520">
        <f t="shared" si="4"/>
        <v>5.9771955495430831</v>
      </c>
      <c r="U62" s="520">
        <f t="shared" si="5"/>
        <v>-51.500463704193699</v>
      </c>
    </row>
    <row r="63" spans="1:21" ht="18.75">
      <c r="A63" s="14"/>
      <c r="B63" s="283" t="s">
        <v>119</v>
      </c>
      <c r="C63" s="27">
        <v>228660.67</v>
      </c>
      <c r="D63" s="27">
        <v>1087451.76</v>
      </c>
      <c r="E63" s="27">
        <v>32004.52</v>
      </c>
      <c r="F63" s="27">
        <v>126483.84</v>
      </c>
      <c r="G63" s="27">
        <v>1474600.79</v>
      </c>
      <c r="H63" s="533">
        <v>22739</v>
      </c>
      <c r="I63" s="27" t="s">
        <v>84</v>
      </c>
      <c r="J63" s="27">
        <f t="shared" si="0"/>
        <v>64.848972690091912</v>
      </c>
      <c r="K63" s="27">
        <v>94716.73</v>
      </c>
      <c r="L63" s="27">
        <v>463754.56</v>
      </c>
      <c r="M63" s="27">
        <v>24400.07</v>
      </c>
      <c r="N63" s="27">
        <v>90131.6</v>
      </c>
      <c r="O63" s="27">
        <f t="shared" si="1"/>
        <v>673002.96</v>
      </c>
      <c r="P63" s="533">
        <v>21492</v>
      </c>
      <c r="Q63" s="27" t="s">
        <v>84</v>
      </c>
      <c r="R63" s="27">
        <f t="shared" si="2"/>
        <v>31.314115019542154</v>
      </c>
      <c r="S63" s="520">
        <f t="shared" si="3"/>
        <v>-54.360328262132562</v>
      </c>
      <c r="T63" s="520">
        <f t="shared" si="4"/>
        <v>-5.483970271339988</v>
      </c>
      <c r="U63" s="520">
        <f t="shared" si="5"/>
        <v>-51.712241966900805</v>
      </c>
    </row>
    <row r="64" spans="1:21" ht="18.75">
      <c r="A64" s="14"/>
      <c r="B64" s="283" t="s">
        <v>120</v>
      </c>
      <c r="C64" s="27">
        <v>27251.439999999999</v>
      </c>
      <c r="D64" s="27">
        <v>129600.87</v>
      </c>
      <c r="E64" s="27">
        <v>3814.25</v>
      </c>
      <c r="F64" s="27">
        <v>15074.15</v>
      </c>
      <c r="G64" s="27">
        <v>175740.72</v>
      </c>
      <c r="H64" s="533">
        <v>2710</v>
      </c>
      <c r="I64" s="27" t="s">
        <v>84</v>
      </c>
      <c r="J64" s="27">
        <f t="shared" si="0"/>
        <v>64.848974169741695</v>
      </c>
      <c r="K64" s="27">
        <v>4338.17</v>
      </c>
      <c r="L64" s="27">
        <v>21240.67</v>
      </c>
      <c r="M64" s="27">
        <v>1117.56</v>
      </c>
      <c r="N64" s="27">
        <v>4128.17</v>
      </c>
      <c r="O64" s="27">
        <f t="shared" si="1"/>
        <v>30824.57</v>
      </c>
      <c r="P64" s="533">
        <v>1020</v>
      </c>
      <c r="Q64" s="27" t="s">
        <v>84</v>
      </c>
      <c r="R64" s="27">
        <f t="shared" si="2"/>
        <v>30.220166666666668</v>
      </c>
      <c r="S64" s="520">
        <f t="shared" si="3"/>
        <v>-82.460200458948833</v>
      </c>
      <c r="T64" s="520">
        <f t="shared" si="4"/>
        <v>-62.361623616236159</v>
      </c>
      <c r="U64" s="520">
        <f t="shared" si="5"/>
        <v>-53.399160042893477</v>
      </c>
    </row>
    <row r="65" spans="1:21" ht="18.75">
      <c r="A65" s="14"/>
      <c r="B65" s="283" t="s">
        <v>121</v>
      </c>
      <c r="C65" s="27">
        <v>745915.05</v>
      </c>
      <c r="D65" s="27">
        <v>3547381.57</v>
      </c>
      <c r="E65" s="27">
        <v>104402.09</v>
      </c>
      <c r="F65" s="27">
        <v>412603.53</v>
      </c>
      <c r="G65" s="27">
        <v>4810302.24</v>
      </c>
      <c r="H65" s="533">
        <v>74177</v>
      </c>
      <c r="I65" s="27" t="s">
        <v>84</v>
      </c>
      <c r="J65" s="27">
        <f t="shared" si="0"/>
        <v>64.848972592582612</v>
      </c>
      <c r="K65" s="27">
        <v>339100.36</v>
      </c>
      <c r="L65" s="27">
        <v>1660312.12</v>
      </c>
      <c r="M65" s="27">
        <v>87355.98</v>
      </c>
      <c r="N65" s="27">
        <v>322684.90000000002</v>
      </c>
      <c r="O65" s="27">
        <f t="shared" si="1"/>
        <v>2409453.36</v>
      </c>
      <c r="P65" s="533">
        <v>76694</v>
      </c>
      <c r="Q65" s="27" t="s">
        <v>84</v>
      </c>
      <c r="R65" s="27">
        <f t="shared" si="2"/>
        <v>31.416451873679815</v>
      </c>
      <c r="S65" s="520">
        <f t="shared" si="3"/>
        <v>-49.910561960863404</v>
      </c>
      <c r="T65" s="520">
        <f t="shared" si="4"/>
        <v>3.3932350998287877</v>
      </c>
      <c r="U65" s="520">
        <f t="shared" si="5"/>
        <v>-51.554433913617295</v>
      </c>
    </row>
    <row r="66" spans="1:21" ht="18.75">
      <c r="A66" s="14"/>
      <c r="B66" s="284" t="s">
        <v>122</v>
      </c>
      <c r="C66" s="27">
        <v>12033520.289999999</v>
      </c>
      <c r="D66" s="27">
        <v>57228350.579999998</v>
      </c>
      <c r="E66" s="27">
        <v>1684273.18</v>
      </c>
      <c r="F66" s="27">
        <v>6656351.75</v>
      </c>
      <c r="G66" s="27">
        <v>77602495.799999997</v>
      </c>
      <c r="H66" s="533">
        <v>1196665</v>
      </c>
      <c r="I66" s="27" t="s">
        <v>84</v>
      </c>
      <c r="J66" s="27">
        <f t="shared" si="0"/>
        <v>64.848972603025913</v>
      </c>
      <c r="K66" s="27">
        <v>5820379.25</v>
      </c>
      <c r="L66" s="27">
        <v>28497894.609999999</v>
      </c>
      <c r="M66" s="27">
        <v>1499393.75</v>
      </c>
      <c r="N66" s="27">
        <v>5538621.4900000002</v>
      </c>
      <c r="O66" s="27">
        <f t="shared" si="1"/>
        <v>41356289.100000001</v>
      </c>
      <c r="P66" s="533">
        <v>1317278</v>
      </c>
      <c r="Q66" s="27" t="s">
        <v>84</v>
      </c>
      <c r="R66" s="27">
        <f t="shared" si="2"/>
        <v>31.395262883005714</v>
      </c>
      <c r="S66" s="520">
        <f t="shared" si="3"/>
        <v>-46.707527027758296</v>
      </c>
      <c r="T66" s="520">
        <f t="shared" si="4"/>
        <v>10.079094817680804</v>
      </c>
      <c r="U66" s="520">
        <f t="shared" si="5"/>
        <v>-51.587108287447592</v>
      </c>
    </row>
    <row r="67" spans="1:21" ht="18.75">
      <c r="A67" s="14"/>
      <c r="B67" s="284" t="s">
        <v>123</v>
      </c>
      <c r="C67" s="27">
        <v>708637.9</v>
      </c>
      <c r="D67" s="27">
        <v>3370100.96</v>
      </c>
      <c r="E67" s="27">
        <v>99184.59</v>
      </c>
      <c r="F67" s="27">
        <v>391983.64</v>
      </c>
      <c r="G67" s="27">
        <v>4569907.0999999996</v>
      </c>
      <c r="H67" s="533">
        <v>70470</v>
      </c>
      <c r="I67" s="27" t="s">
        <v>84</v>
      </c>
      <c r="J67" s="27">
        <f t="shared" si="0"/>
        <v>64.848972612459193</v>
      </c>
      <c r="K67" s="27">
        <v>355006.98</v>
      </c>
      <c r="L67" s="27">
        <v>1738194.57</v>
      </c>
      <c r="M67" s="27">
        <v>91453.71</v>
      </c>
      <c r="N67" s="27">
        <v>337821.51</v>
      </c>
      <c r="O67" s="27">
        <f t="shared" si="1"/>
        <v>2522476.7700000005</v>
      </c>
      <c r="P67" s="533">
        <v>80349</v>
      </c>
      <c r="Q67" s="27" t="s">
        <v>84</v>
      </c>
      <c r="R67" s="27">
        <f t="shared" si="2"/>
        <v>31.394003285666287</v>
      </c>
      <c r="S67" s="520">
        <f t="shared" si="3"/>
        <v>-44.802449704065083</v>
      </c>
      <c r="T67" s="520">
        <f t="shared" si="4"/>
        <v>14.018731375053214</v>
      </c>
      <c r="U67" s="520">
        <f t="shared" si="5"/>
        <v>-51.589050649609405</v>
      </c>
    </row>
    <row r="68" spans="1:21" ht="18.75">
      <c r="A68" s="14"/>
      <c r="B68" s="284" t="s">
        <v>124</v>
      </c>
      <c r="C68" s="27">
        <v>123777.83</v>
      </c>
      <c r="D68" s="27">
        <v>588655.78</v>
      </c>
      <c r="E68" s="27">
        <v>17324.580000000002</v>
      </c>
      <c r="F68" s="27">
        <v>68467.81</v>
      </c>
      <c r="G68" s="27">
        <v>798226</v>
      </c>
      <c r="H68" s="533">
        <v>12309</v>
      </c>
      <c r="I68" s="27" t="s">
        <v>84</v>
      </c>
      <c r="J68" s="27">
        <f t="shared" si="0"/>
        <v>64.848972296693475</v>
      </c>
      <c r="K68" s="102">
        <v>70133.759999999995</v>
      </c>
      <c r="L68" s="102">
        <v>343390.78</v>
      </c>
      <c r="M68" s="102">
        <v>18067.23</v>
      </c>
      <c r="N68" s="102">
        <v>66738.67</v>
      </c>
      <c r="O68" s="102">
        <f t="shared" si="1"/>
        <v>498330.44</v>
      </c>
      <c r="P68" s="637">
        <v>15952</v>
      </c>
      <c r="Q68" s="102" t="s">
        <v>84</v>
      </c>
      <c r="R68" s="102">
        <f t="shared" si="2"/>
        <v>31.239370611835508</v>
      </c>
      <c r="S68" s="520">
        <f t="shared" si="3"/>
        <v>-37.570257044997277</v>
      </c>
      <c r="T68" s="520">
        <f t="shared" si="4"/>
        <v>29.596230400519946</v>
      </c>
      <c r="U68" s="520">
        <f t="shared" si="5"/>
        <v>-51.827500875556133</v>
      </c>
    </row>
    <row r="69" spans="1:21" ht="18.75">
      <c r="A69" s="14"/>
      <c r="B69" s="284" t="s">
        <v>125</v>
      </c>
      <c r="C69" s="27">
        <v>191.06</v>
      </c>
      <c r="D69" s="27">
        <v>908.64</v>
      </c>
      <c r="E69" s="27">
        <v>26.74</v>
      </c>
      <c r="F69" s="27">
        <v>105.69</v>
      </c>
      <c r="G69" s="27">
        <v>1232.1300000000001</v>
      </c>
      <c r="H69" s="533">
        <v>19</v>
      </c>
      <c r="I69" s="27" t="s">
        <v>84</v>
      </c>
      <c r="J69" s="99">
        <f t="shared" si="0"/>
        <v>64.848947368421065</v>
      </c>
      <c r="K69" s="691" t="s">
        <v>412</v>
      </c>
      <c r="L69" s="692"/>
      <c r="M69" s="692"/>
      <c r="N69" s="692"/>
      <c r="O69" s="692"/>
      <c r="P69" s="692"/>
      <c r="Q69" s="692"/>
      <c r="R69" s="693"/>
      <c r="S69" s="520"/>
      <c r="T69" s="520"/>
      <c r="U69" s="520"/>
    </row>
    <row r="70" spans="1:21" ht="18.75">
      <c r="A70" s="14"/>
      <c r="B70" s="284" t="s">
        <v>126</v>
      </c>
      <c r="C70" s="27">
        <v>20292.77</v>
      </c>
      <c r="D70" s="27">
        <v>96507.22</v>
      </c>
      <c r="E70" s="27">
        <v>2840.28</v>
      </c>
      <c r="F70" s="27">
        <v>11224.96</v>
      </c>
      <c r="G70" s="27">
        <v>130865.23</v>
      </c>
      <c r="H70" s="533">
        <v>2018</v>
      </c>
      <c r="I70" s="27" t="s">
        <v>84</v>
      </c>
      <c r="J70" s="27">
        <f t="shared" si="0"/>
        <v>64.848974231912777</v>
      </c>
      <c r="K70" s="127">
        <v>9399.3700000000008</v>
      </c>
      <c r="L70" s="127">
        <v>46021.440000000002</v>
      </c>
      <c r="M70" s="127">
        <v>2421.38</v>
      </c>
      <c r="N70" s="127">
        <v>8944.36</v>
      </c>
      <c r="O70" s="127">
        <f t="shared" si="1"/>
        <v>66786.55</v>
      </c>
      <c r="P70" s="626">
        <v>2105</v>
      </c>
      <c r="Q70" s="127" t="s">
        <v>84</v>
      </c>
      <c r="R70" s="127">
        <f t="shared" si="2"/>
        <v>31.727577197149646</v>
      </c>
      <c r="S70" s="520">
        <f t="shared" si="3"/>
        <v>-48.965397455076484</v>
      </c>
      <c r="T70" s="520">
        <f t="shared" si="4"/>
        <v>4.3111992071357781</v>
      </c>
      <c r="U70" s="520">
        <f t="shared" si="5"/>
        <v>-51.074666063821553</v>
      </c>
    </row>
    <row r="71" spans="1:21" ht="18.75">
      <c r="A71" s="14"/>
      <c r="B71" s="284" t="s">
        <v>127</v>
      </c>
      <c r="C71" s="27">
        <v>1920.67</v>
      </c>
      <c r="D71" s="27">
        <v>9134.23</v>
      </c>
      <c r="E71" s="27">
        <v>268.83</v>
      </c>
      <c r="F71" s="27">
        <v>1062.42</v>
      </c>
      <c r="G71" s="27">
        <v>12386.15</v>
      </c>
      <c r="H71" s="533">
        <v>191</v>
      </c>
      <c r="I71" s="27" t="s">
        <v>84</v>
      </c>
      <c r="J71" s="27">
        <f t="shared" si="0"/>
        <v>64.848952879581148</v>
      </c>
      <c r="K71" s="27">
        <v>2169.09</v>
      </c>
      <c r="L71" s="27">
        <v>10620.33</v>
      </c>
      <c r="M71" s="27">
        <v>558.78</v>
      </c>
      <c r="N71" s="27">
        <v>2064.08</v>
      </c>
      <c r="O71" s="27">
        <f t="shared" si="1"/>
        <v>15412.28</v>
      </c>
      <c r="P71" s="533">
        <v>433</v>
      </c>
      <c r="Q71" s="27" t="s">
        <v>84</v>
      </c>
      <c r="R71" s="27">
        <f t="shared" si="2"/>
        <v>35.594180138568127</v>
      </c>
      <c r="S71" s="520">
        <f t="shared" si="3"/>
        <v>24.431562672824093</v>
      </c>
      <c r="T71" s="520">
        <f t="shared" si="4"/>
        <v>126.70157068062827</v>
      </c>
      <c r="U71" s="520">
        <f t="shared" si="5"/>
        <v>-45.112174433003695</v>
      </c>
    </row>
    <row r="72" spans="1:21" ht="18.75">
      <c r="A72" s="14"/>
      <c r="B72" s="283" t="s">
        <v>128</v>
      </c>
      <c r="C72" s="27">
        <v>267785.43</v>
      </c>
      <c r="D72" s="27">
        <v>1273519.1200000001</v>
      </c>
      <c r="E72" s="27">
        <v>37480.620000000003</v>
      </c>
      <c r="F72" s="27">
        <v>992194.88</v>
      </c>
      <c r="G72" s="27">
        <v>2570980.04</v>
      </c>
      <c r="H72" s="533">
        <v>6409</v>
      </c>
      <c r="I72" s="27" t="s">
        <v>84</v>
      </c>
      <c r="J72" s="27">
        <f t="shared" si="0"/>
        <v>401.15151193633955</v>
      </c>
      <c r="K72" s="27">
        <v>749204.47999999998</v>
      </c>
      <c r="L72" s="27">
        <v>3668274.77</v>
      </c>
      <c r="M72" s="27">
        <v>248669.59</v>
      </c>
      <c r="N72" s="27">
        <v>629456.96</v>
      </c>
      <c r="O72" s="27">
        <f t="shared" si="1"/>
        <v>5295605.8</v>
      </c>
      <c r="P72" s="533">
        <v>6284</v>
      </c>
      <c r="Q72" s="27" t="s">
        <v>84</v>
      </c>
      <c r="R72" s="27">
        <f t="shared" si="2"/>
        <v>842.71257161043923</v>
      </c>
      <c r="S72" s="520">
        <f t="shared" si="3"/>
        <v>105.97615374719128</v>
      </c>
      <c r="T72" s="520">
        <f t="shared" si="4"/>
        <v>-1.9503822749258855</v>
      </c>
      <c r="U72" s="520">
        <f t="shared" si="5"/>
        <v>110.0733878685151</v>
      </c>
    </row>
    <row r="73" spans="1:21" ht="18.75">
      <c r="A73" s="14"/>
      <c r="B73" s="283" t="s">
        <v>129</v>
      </c>
      <c r="C73" s="27">
        <v>212882.94</v>
      </c>
      <c r="D73" s="27">
        <v>1012416.9</v>
      </c>
      <c r="E73" s="27">
        <v>29796.19</v>
      </c>
      <c r="F73" s="27">
        <v>788770.93</v>
      </c>
      <c r="G73" s="27">
        <v>2043866.96</v>
      </c>
      <c r="H73" s="533">
        <v>5095</v>
      </c>
      <c r="I73" s="27" t="s">
        <v>84</v>
      </c>
      <c r="J73" s="27">
        <f t="shared" si="0"/>
        <v>401.15151324828264</v>
      </c>
      <c r="K73" s="27">
        <v>815060.47999999998</v>
      </c>
      <c r="L73" s="27">
        <v>3990720.65</v>
      </c>
      <c r="M73" s="27">
        <v>270527.95</v>
      </c>
      <c r="N73" s="27">
        <v>684787</v>
      </c>
      <c r="O73" s="27">
        <f t="shared" si="1"/>
        <v>5761096.0800000001</v>
      </c>
      <c r="P73" s="533">
        <v>6838</v>
      </c>
      <c r="Q73" s="27" t="s">
        <v>84</v>
      </c>
      <c r="R73" s="27">
        <f t="shared" si="2"/>
        <v>842.51185726820711</v>
      </c>
      <c r="S73" s="520">
        <f t="shared" si="3"/>
        <v>181.87236218153848</v>
      </c>
      <c r="T73" s="520">
        <f t="shared" si="4"/>
        <v>34.21000981354269</v>
      </c>
      <c r="U73" s="520">
        <f t="shared" si="5"/>
        <v>110.02335263453327</v>
      </c>
    </row>
    <row r="74" spans="1:21" ht="18.75">
      <c r="A74" s="14"/>
      <c r="B74" s="283" t="s">
        <v>130</v>
      </c>
      <c r="C74" s="27">
        <v>259470.67</v>
      </c>
      <c r="D74" s="27">
        <v>1233976.24</v>
      </c>
      <c r="E74" s="27">
        <v>36316.839999999997</v>
      </c>
      <c r="F74" s="27">
        <v>961387.14</v>
      </c>
      <c r="G74" s="27">
        <v>2491150.89</v>
      </c>
      <c r="H74" s="533">
        <v>6210</v>
      </c>
      <c r="I74" s="27" t="s">
        <v>84</v>
      </c>
      <c r="J74" s="27">
        <f t="shared" si="0"/>
        <v>401.15151207729468</v>
      </c>
      <c r="K74" s="27">
        <v>1540216.42</v>
      </c>
      <c r="L74" s="27">
        <v>7541248.3300000001</v>
      </c>
      <c r="M74" s="27">
        <v>511215.55</v>
      </c>
      <c r="N74" s="27">
        <v>1294039.1599999999</v>
      </c>
      <c r="O74" s="27">
        <f t="shared" si="1"/>
        <v>10886719.460000001</v>
      </c>
      <c r="P74" s="533">
        <v>12923</v>
      </c>
      <c r="Q74" s="27" t="s">
        <v>84</v>
      </c>
      <c r="R74" s="27">
        <f t="shared" si="2"/>
        <v>842.42973458175356</v>
      </c>
      <c r="S74" s="520">
        <f t="shared" si="3"/>
        <v>337.01565825264004</v>
      </c>
      <c r="T74" s="520">
        <f t="shared" si="4"/>
        <v>108.09983896940419</v>
      </c>
      <c r="U74" s="520">
        <f t="shared" si="5"/>
        <v>110.00288150962585</v>
      </c>
    </row>
    <row r="75" spans="1:21" ht="18.75">
      <c r="A75" s="14"/>
      <c r="B75" s="283" t="s">
        <v>131</v>
      </c>
      <c r="C75" s="27">
        <v>161949.81</v>
      </c>
      <c r="D75" s="27">
        <v>770191.94</v>
      </c>
      <c r="E75" s="27">
        <v>22667.33</v>
      </c>
      <c r="F75" s="27">
        <v>600054.19999999995</v>
      </c>
      <c r="G75" s="27">
        <v>1554863.26</v>
      </c>
      <c r="H75" s="533">
        <v>3876</v>
      </c>
      <c r="I75" s="27" t="s">
        <v>84</v>
      </c>
      <c r="J75" s="27">
        <f t="shared" si="0"/>
        <v>401.15151186790507</v>
      </c>
      <c r="K75" s="27">
        <v>595293.82999999996</v>
      </c>
      <c r="L75" s="27">
        <v>2914693.38</v>
      </c>
      <c r="M75" s="27">
        <v>197584.87</v>
      </c>
      <c r="N75" s="27">
        <v>500146.29</v>
      </c>
      <c r="O75" s="27">
        <f t="shared" si="1"/>
        <v>4207718.37</v>
      </c>
      <c r="P75" s="533">
        <v>4994</v>
      </c>
      <c r="Q75" s="27" t="s">
        <v>84</v>
      </c>
      <c r="R75" s="27">
        <f t="shared" si="2"/>
        <v>842.55473968762522</v>
      </c>
      <c r="S75" s="520">
        <f t="shared" si="3"/>
        <v>170.6166180812582</v>
      </c>
      <c r="T75" s="520">
        <f t="shared" si="4"/>
        <v>28.844169246646029</v>
      </c>
      <c r="U75" s="520">
        <f t="shared" si="5"/>
        <v>110.03404318841743</v>
      </c>
    </row>
    <row r="76" spans="1:21" ht="18.75">
      <c r="A76" s="14"/>
      <c r="B76" s="283" t="s">
        <v>132</v>
      </c>
      <c r="C76" s="27">
        <v>394422.42</v>
      </c>
      <c r="D76" s="27">
        <v>1875772.35</v>
      </c>
      <c r="E76" s="27">
        <v>55205.38</v>
      </c>
      <c r="F76" s="27">
        <v>1200789.8400000001</v>
      </c>
      <c r="G76" s="27">
        <v>3526190</v>
      </c>
      <c r="H76" s="533">
        <v>4071</v>
      </c>
      <c r="I76" s="27" t="s">
        <v>84</v>
      </c>
      <c r="J76" s="27">
        <f t="shared" ref="J76:J133" si="6">+G76/H76</f>
        <v>866.17293048391059</v>
      </c>
      <c r="K76" s="27">
        <v>805635.25</v>
      </c>
      <c r="L76" s="27">
        <v>3944572.61</v>
      </c>
      <c r="M76" s="27">
        <v>205512.46</v>
      </c>
      <c r="N76" s="27">
        <v>1176665.92</v>
      </c>
      <c r="O76" s="27">
        <f t="shared" ref="O76:O136" si="7">SUM(K76:N76)</f>
        <v>6132386.2399999993</v>
      </c>
      <c r="P76" s="533">
        <v>4594</v>
      </c>
      <c r="Q76" s="27" t="s">
        <v>84</v>
      </c>
      <c r="R76" s="27">
        <f t="shared" ref="R76:R137" si="8">+O76/P76</f>
        <v>1334.8685764040051</v>
      </c>
      <c r="S76" s="520">
        <f t="shared" ref="S76:S132" si="9">+(O76-G76)/G76*100</f>
        <v>73.909694032369202</v>
      </c>
      <c r="T76" s="520">
        <f t="shared" ref="T76:T132" si="10">+(P76-H76)/H76*100</f>
        <v>12.846966347334806</v>
      </c>
      <c r="U76" s="520">
        <f t="shared" ref="U76:U132" si="11">+(R76-J76)/J76*100</f>
        <v>54.111093688675446</v>
      </c>
    </row>
    <row r="77" spans="1:21" ht="18.75">
      <c r="A77" s="14"/>
      <c r="B77" s="283" t="s">
        <v>133</v>
      </c>
      <c r="C77" s="27">
        <v>124692.13</v>
      </c>
      <c r="D77" s="27">
        <v>593003.93000000005</v>
      </c>
      <c r="E77" s="27">
        <v>17452.55</v>
      </c>
      <c r="F77" s="27">
        <v>379615.95</v>
      </c>
      <c r="G77" s="27">
        <v>1114764.56</v>
      </c>
      <c r="H77" s="533">
        <v>1287</v>
      </c>
      <c r="I77" s="27" t="s">
        <v>84</v>
      </c>
      <c r="J77" s="27">
        <f t="shared" si="6"/>
        <v>866.17292929292933</v>
      </c>
      <c r="K77" s="27">
        <v>210132.01</v>
      </c>
      <c r="L77" s="27">
        <v>1028853.88</v>
      </c>
      <c r="M77" s="27">
        <v>53603.35</v>
      </c>
      <c r="N77" s="27">
        <v>306907.09000000003</v>
      </c>
      <c r="O77" s="27">
        <f t="shared" si="7"/>
        <v>1599496.3300000003</v>
      </c>
      <c r="P77" s="533">
        <v>1198</v>
      </c>
      <c r="Q77" s="27" t="s">
        <v>84</v>
      </c>
      <c r="R77" s="27">
        <f t="shared" si="8"/>
        <v>1335.1388397328883</v>
      </c>
      <c r="S77" s="520">
        <f t="shared" si="9"/>
        <v>43.482883058284543</v>
      </c>
      <c r="T77" s="520">
        <f t="shared" si="10"/>
        <v>-6.9153069153069149</v>
      </c>
      <c r="U77" s="520">
        <f t="shared" si="11"/>
        <v>54.142295906521035</v>
      </c>
    </row>
    <row r="78" spans="1:21" ht="18.75">
      <c r="A78" s="14"/>
      <c r="B78" s="283" t="s">
        <v>268</v>
      </c>
      <c r="C78" s="27">
        <v>134283.82999999999</v>
      </c>
      <c r="D78" s="27">
        <v>638619.62</v>
      </c>
      <c r="E78" s="27">
        <v>18795.05</v>
      </c>
      <c r="F78" s="27">
        <v>408817.18</v>
      </c>
      <c r="G78" s="27">
        <v>1200515.68</v>
      </c>
      <c r="H78" s="533">
        <v>1386</v>
      </c>
      <c r="I78" s="27" t="s">
        <v>84</v>
      </c>
      <c r="J78" s="27">
        <f t="shared" si="6"/>
        <v>866.17292929292921</v>
      </c>
      <c r="K78" s="27">
        <v>232618.46</v>
      </c>
      <c r="L78" s="27">
        <v>1138952.6299999999</v>
      </c>
      <c r="M78" s="27">
        <v>59339.5</v>
      </c>
      <c r="N78" s="27">
        <v>339749.55</v>
      </c>
      <c r="O78" s="27">
        <f t="shared" si="7"/>
        <v>1770660.14</v>
      </c>
      <c r="P78" s="533">
        <v>1326</v>
      </c>
      <c r="Q78" s="27" t="s">
        <v>84</v>
      </c>
      <c r="R78" s="27">
        <f t="shared" si="8"/>
        <v>1335.3394720965309</v>
      </c>
      <c r="S78" s="520">
        <f t="shared" si="9"/>
        <v>47.491629597041161</v>
      </c>
      <c r="T78" s="520">
        <f t="shared" si="10"/>
        <v>-4.329004329004329</v>
      </c>
      <c r="U78" s="520">
        <f t="shared" si="11"/>
        <v>54.165458990572461</v>
      </c>
    </row>
    <row r="79" spans="1:21" ht="18.75">
      <c r="A79" s="14"/>
      <c r="B79" s="283" t="s">
        <v>135</v>
      </c>
      <c r="C79" s="27">
        <v>21896.21</v>
      </c>
      <c r="D79" s="27">
        <v>104132.78</v>
      </c>
      <c r="E79" s="27">
        <v>3064.71</v>
      </c>
      <c r="F79" s="27">
        <v>66661.39</v>
      </c>
      <c r="G79" s="27">
        <v>195755.08</v>
      </c>
      <c r="H79" s="533">
        <v>226</v>
      </c>
      <c r="I79" s="27" t="s">
        <v>84</v>
      </c>
      <c r="J79" s="27">
        <f t="shared" si="6"/>
        <v>866.17292035398225</v>
      </c>
      <c r="K79" s="27">
        <v>17446.38</v>
      </c>
      <c r="L79" s="27">
        <v>85421.45</v>
      </c>
      <c r="M79" s="27">
        <v>4450.46</v>
      </c>
      <c r="N79" s="27">
        <v>25481.22</v>
      </c>
      <c r="O79" s="27">
        <f t="shared" si="7"/>
        <v>132799.51</v>
      </c>
      <c r="P79" s="533">
        <v>100</v>
      </c>
      <c r="Q79" s="27" t="s">
        <v>84</v>
      </c>
      <c r="R79" s="27">
        <f t="shared" si="8"/>
        <v>1327.9951000000001</v>
      </c>
      <c r="S79" s="520">
        <f t="shared" si="9"/>
        <v>-32.160376118974781</v>
      </c>
      <c r="T79" s="520">
        <f t="shared" si="10"/>
        <v>-55.752212389380531</v>
      </c>
      <c r="U79" s="520">
        <f t="shared" si="11"/>
        <v>53.317549971116982</v>
      </c>
    </row>
    <row r="80" spans="1:21" ht="18.75">
      <c r="A80" s="14"/>
      <c r="B80" s="283" t="s">
        <v>269</v>
      </c>
      <c r="C80" s="27">
        <v>128761.34</v>
      </c>
      <c r="D80" s="27">
        <v>612356.04</v>
      </c>
      <c r="E80" s="27">
        <v>18022.099999999999</v>
      </c>
      <c r="F80" s="27">
        <v>392004.35</v>
      </c>
      <c r="G80" s="27">
        <v>1151143.82</v>
      </c>
      <c r="H80" s="533">
        <v>1329</v>
      </c>
      <c r="I80" s="27" t="s">
        <v>84</v>
      </c>
      <c r="J80" s="27">
        <f t="shared" si="6"/>
        <v>866.17292701279166</v>
      </c>
      <c r="K80" s="27">
        <v>286896.09999999998</v>
      </c>
      <c r="L80" s="27">
        <v>1404708.24</v>
      </c>
      <c r="M80" s="27">
        <v>73185.38</v>
      </c>
      <c r="N80" s="27">
        <v>419024.45</v>
      </c>
      <c r="O80" s="27">
        <f t="shared" si="7"/>
        <v>2183814.17</v>
      </c>
      <c r="P80" s="533">
        <v>1636</v>
      </c>
      <c r="Q80" s="27" t="s">
        <v>84</v>
      </c>
      <c r="R80" s="27">
        <f t="shared" si="8"/>
        <v>1334.8497371638141</v>
      </c>
      <c r="S80" s="520">
        <f t="shared" si="9"/>
        <v>89.708195627545464</v>
      </c>
      <c r="T80" s="520">
        <f t="shared" si="10"/>
        <v>23.100075244544772</v>
      </c>
      <c r="U80" s="520">
        <f t="shared" si="11"/>
        <v>54.108919308684534</v>
      </c>
    </row>
    <row r="81" spans="1:21" ht="18.75">
      <c r="A81" s="14"/>
      <c r="B81" s="283" t="s">
        <v>137</v>
      </c>
      <c r="C81" s="27">
        <v>3294.12</v>
      </c>
      <c r="D81" s="27">
        <v>15665.99</v>
      </c>
      <c r="E81" s="27">
        <v>461.06</v>
      </c>
      <c r="F81" s="27">
        <v>10028.700000000001</v>
      </c>
      <c r="G81" s="27">
        <v>29449.88</v>
      </c>
      <c r="H81" s="533">
        <v>34</v>
      </c>
      <c r="I81" s="27" t="s">
        <v>84</v>
      </c>
      <c r="J81" s="27">
        <f t="shared" si="6"/>
        <v>866.17294117647066</v>
      </c>
      <c r="K81" s="27">
        <v>7753.95</v>
      </c>
      <c r="L81" s="27">
        <v>37965.089999999997</v>
      </c>
      <c r="M81" s="27">
        <v>1977.98</v>
      </c>
      <c r="N81" s="27">
        <v>11324.99</v>
      </c>
      <c r="O81" s="27">
        <f t="shared" si="7"/>
        <v>59022.009999999995</v>
      </c>
      <c r="P81" s="533">
        <v>44</v>
      </c>
      <c r="Q81" s="27" t="s">
        <v>84</v>
      </c>
      <c r="R81" s="27">
        <f t="shared" si="8"/>
        <v>1341.409318181818</v>
      </c>
      <c r="S81" s="520">
        <f t="shared" si="9"/>
        <v>100.41511204799474</v>
      </c>
      <c r="T81" s="520">
        <f t="shared" si="10"/>
        <v>29.411764705882355</v>
      </c>
      <c r="U81" s="520">
        <f t="shared" si="11"/>
        <v>54.866222946177736</v>
      </c>
    </row>
    <row r="82" spans="1:21" ht="18.75">
      <c r="A82" s="14"/>
      <c r="B82" s="283" t="s">
        <v>138</v>
      </c>
      <c r="C82" s="27">
        <v>678.2</v>
      </c>
      <c r="D82" s="27">
        <v>3225.35</v>
      </c>
      <c r="E82" s="27">
        <v>94.92</v>
      </c>
      <c r="F82" s="27">
        <v>2064.73</v>
      </c>
      <c r="G82" s="27">
        <v>6063.21</v>
      </c>
      <c r="H82" s="533">
        <v>7</v>
      </c>
      <c r="I82" s="27" t="s">
        <v>84</v>
      </c>
      <c r="J82" s="27">
        <f t="shared" si="6"/>
        <v>866.1728571428572</v>
      </c>
      <c r="K82" s="27">
        <v>2326.1799999999998</v>
      </c>
      <c r="L82" s="27">
        <v>11389.53</v>
      </c>
      <c r="M82" s="27">
        <v>593.39</v>
      </c>
      <c r="N82" s="27">
        <v>3397.5</v>
      </c>
      <c r="O82" s="27">
        <f t="shared" si="7"/>
        <v>17706.599999999999</v>
      </c>
      <c r="P82" s="533">
        <v>13</v>
      </c>
      <c r="Q82" s="27" t="s">
        <v>84</v>
      </c>
      <c r="R82" s="27">
        <f t="shared" si="8"/>
        <v>1362.0461538461536</v>
      </c>
      <c r="S82" s="520">
        <f t="shared" si="9"/>
        <v>192.0334278377295</v>
      </c>
      <c r="T82" s="520">
        <f t="shared" si="10"/>
        <v>85.714285714285708</v>
      </c>
      <c r="U82" s="520">
        <f t="shared" si="11"/>
        <v>57.248768835700481</v>
      </c>
    </row>
    <row r="83" spans="1:21" ht="18.75">
      <c r="A83" s="14"/>
      <c r="B83" s="283" t="s">
        <v>270</v>
      </c>
      <c r="C83" s="27">
        <v>76442.960000000006</v>
      </c>
      <c r="D83" s="27">
        <v>363543.2</v>
      </c>
      <c r="E83" s="27">
        <v>10699.35</v>
      </c>
      <c r="F83" s="27">
        <v>232724.93</v>
      </c>
      <c r="G83" s="27">
        <v>683410.44</v>
      </c>
      <c r="H83" s="533">
        <v>789</v>
      </c>
      <c r="I83" s="27" t="s">
        <v>84</v>
      </c>
      <c r="J83" s="27">
        <f t="shared" si="6"/>
        <v>866.17292775665396</v>
      </c>
      <c r="K83" s="27">
        <v>154303.57999999999</v>
      </c>
      <c r="L83" s="27">
        <v>755505.25</v>
      </c>
      <c r="M83" s="27">
        <v>39361.870000000003</v>
      </c>
      <c r="N83" s="27">
        <v>225367.2</v>
      </c>
      <c r="O83" s="27">
        <f t="shared" si="7"/>
        <v>1174537.8999999999</v>
      </c>
      <c r="P83" s="533">
        <v>880</v>
      </c>
      <c r="Q83" s="27" t="s">
        <v>84</v>
      </c>
      <c r="R83" s="27">
        <f t="shared" si="8"/>
        <v>1334.7021590909089</v>
      </c>
      <c r="S83" s="520">
        <f t="shared" si="9"/>
        <v>71.864202133054917</v>
      </c>
      <c r="T83" s="520">
        <f t="shared" si="10"/>
        <v>11.533586818757922</v>
      </c>
      <c r="U83" s="520">
        <f t="shared" si="11"/>
        <v>54.091881230659453</v>
      </c>
    </row>
    <row r="84" spans="1:21" ht="18.75">
      <c r="A84" s="14"/>
      <c r="B84" s="283" t="s">
        <v>140</v>
      </c>
      <c r="C84" s="27">
        <v>14532.88</v>
      </c>
      <c r="D84" s="27">
        <v>69114.679999999993</v>
      </c>
      <c r="E84" s="27">
        <v>2034.1</v>
      </c>
      <c r="F84" s="27">
        <v>44244.28</v>
      </c>
      <c r="G84" s="27">
        <v>129925.94</v>
      </c>
      <c r="H84" s="533">
        <v>150</v>
      </c>
      <c r="I84" s="27" t="s">
        <v>84</v>
      </c>
      <c r="J84" s="27">
        <f t="shared" si="6"/>
        <v>866.17293333333339</v>
      </c>
      <c r="K84" s="27">
        <v>45166.75</v>
      </c>
      <c r="L84" s="27">
        <v>221146.64</v>
      </c>
      <c r="M84" s="27">
        <v>11521.75</v>
      </c>
      <c r="N84" s="27">
        <v>65968.039999999994</v>
      </c>
      <c r="O84" s="27">
        <f t="shared" si="7"/>
        <v>343803.18</v>
      </c>
      <c r="P84" s="533">
        <v>257</v>
      </c>
      <c r="Q84" s="27" t="s">
        <v>84</v>
      </c>
      <c r="R84" s="27">
        <f t="shared" si="8"/>
        <v>1337.7555642023347</v>
      </c>
      <c r="S84" s="520">
        <f t="shared" si="9"/>
        <v>164.61473359361494</v>
      </c>
      <c r="T84" s="520">
        <f t="shared" si="10"/>
        <v>71.333333333333343</v>
      </c>
      <c r="U84" s="520">
        <f t="shared" si="11"/>
        <v>54.444397039074865</v>
      </c>
    </row>
    <row r="85" spans="1:21" ht="18.75">
      <c r="A85" s="14"/>
      <c r="B85" s="283" t="s">
        <v>141</v>
      </c>
      <c r="C85" s="27">
        <v>387.54</v>
      </c>
      <c r="D85" s="27">
        <v>1843.06</v>
      </c>
      <c r="E85" s="27">
        <v>54.24</v>
      </c>
      <c r="F85" s="27">
        <v>1179.8499999999999</v>
      </c>
      <c r="G85" s="27">
        <v>3464.69</v>
      </c>
      <c r="H85" s="533">
        <v>4</v>
      </c>
      <c r="I85" s="27" t="s">
        <v>84</v>
      </c>
      <c r="J85" s="27">
        <f t="shared" si="6"/>
        <v>866.17250000000001</v>
      </c>
      <c r="K85" s="27">
        <v>1744.64</v>
      </c>
      <c r="L85" s="27">
        <v>8542.14</v>
      </c>
      <c r="M85" s="27">
        <v>445.05</v>
      </c>
      <c r="N85" s="27">
        <v>2548.12</v>
      </c>
      <c r="O85" s="27">
        <f t="shared" si="7"/>
        <v>13279.949999999997</v>
      </c>
      <c r="P85" s="533">
        <v>10</v>
      </c>
      <c r="Q85" s="27" t="s">
        <v>84</v>
      </c>
      <c r="R85" s="27">
        <f t="shared" si="8"/>
        <v>1327.9949999999997</v>
      </c>
      <c r="S85" s="520">
        <f t="shared" si="9"/>
        <v>283.29403207790585</v>
      </c>
      <c r="T85" s="520">
        <f t="shared" si="10"/>
        <v>150</v>
      </c>
      <c r="U85" s="520">
        <f t="shared" si="11"/>
        <v>53.317612831162343</v>
      </c>
    </row>
    <row r="86" spans="1:21" ht="18.75">
      <c r="A86" s="14"/>
      <c r="B86" s="283" t="s">
        <v>142</v>
      </c>
      <c r="C86" s="27">
        <v>1840.83</v>
      </c>
      <c r="D86" s="27">
        <v>8754.5300000000007</v>
      </c>
      <c r="E86" s="27">
        <v>257.64999999999998</v>
      </c>
      <c r="F86" s="27">
        <v>5604.28</v>
      </c>
      <c r="G86" s="27">
        <v>16457.29</v>
      </c>
      <c r="H86" s="533">
        <v>19</v>
      </c>
      <c r="I86" s="27" t="s">
        <v>84</v>
      </c>
      <c r="J86" s="27">
        <f t="shared" si="6"/>
        <v>866.17315789473685</v>
      </c>
      <c r="K86" s="27">
        <v>2326.1799999999998</v>
      </c>
      <c r="L86" s="27">
        <v>11389.53</v>
      </c>
      <c r="M86" s="27">
        <v>593.39</v>
      </c>
      <c r="N86" s="27">
        <v>3397.5</v>
      </c>
      <c r="O86" s="27">
        <f t="shared" si="7"/>
        <v>17706.599999999999</v>
      </c>
      <c r="P86" s="533">
        <v>13</v>
      </c>
      <c r="Q86" s="27" t="s">
        <v>84</v>
      </c>
      <c r="R86" s="27">
        <f t="shared" si="8"/>
        <v>1362.0461538461536</v>
      </c>
      <c r="S86" s="520">
        <f t="shared" si="9"/>
        <v>7.5912255298411679</v>
      </c>
      <c r="T86" s="520">
        <f t="shared" si="10"/>
        <v>-31.578947368421051</v>
      </c>
      <c r="U86" s="520">
        <f t="shared" si="11"/>
        <v>57.248714235921703</v>
      </c>
    </row>
    <row r="87" spans="1:21" ht="18.75">
      <c r="A87" s="14"/>
      <c r="B87" s="283" t="s">
        <v>143</v>
      </c>
      <c r="C87" s="27">
        <v>88747.47</v>
      </c>
      <c r="D87" s="27">
        <v>422060.3</v>
      </c>
      <c r="E87" s="27">
        <v>12421.55</v>
      </c>
      <c r="F87" s="27">
        <v>270185.09000000003</v>
      </c>
      <c r="G87" s="27">
        <v>793414.4</v>
      </c>
      <c r="H87" s="533">
        <v>916</v>
      </c>
      <c r="I87" s="27" t="s">
        <v>84</v>
      </c>
      <c r="J87" s="27">
        <f t="shared" si="6"/>
        <v>866.1729257641922</v>
      </c>
      <c r="K87" s="27">
        <v>172137.66</v>
      </c>
      <c r="L87" s="27">
        <v>842824.95</v>
      </c>
      <c r="M87" s="27">
        <v>43911.23</v>
      </c>
      <c r="N87" s="27">
        <v>251414.67</v>
      </c>
      <c r="O87" s="27">
        <f t="shared" si="7"/>
        <v>1310288.51</v>
      </c>
      <c r="P87" s="533">
        <v>982</v>
      </c>
      <c r="Q87" s="27" t="s">
        <v>84</v>
      </c>
      <c r="R87" s="27">
        <f t="shared" si="8"/>
        <v>1334.306018329939</v>
      </c>
      <c r="S87" s="520">
        <f t="shared" si="9"/>
        <v>65.145541850513425</v>
      </c>
      <c r="T87" s="520">
        <f t="shared" si="10"/>
        <v>7.2052401746724897</v>
      </c>
      <c r="U87" s="520">
        <f t="shared" si="11"/>
        <v>54.046146980723321</v>
      </c>
    </row>
    <row r="88" spans="1:21" ht="18.75">
      <c r="A88" s="14"/>
      <c r="B88" s="283" t="s">
        <v>144</v>
      </c>
      <c r="C88" s="27">
        <v>43374794.140000001</v>
      </c>
      <c r="D88" s="27">
        <v>206279448.09999999</v>
      </c>
      <c r="E88" s="27">
        <v>6070958.5099999998</v>
      </c>
      <c r="F88" s="27">
        <v>4001864.46</v>
      </c>
      <c r="G88" s="27">
        <v>259727065.21000001</v>
      </c>
      <c r="H88" s="533">
        <v>170000</v>
      </c>
      <c r="I88" s="27" t="s">
        <v>145</v>
      </c>
      <c r="J88" s="27">
        <f t="shared" si="6"/>
        <v>1527.8062659411764</v>
      </c>
      <c r="K88" s="102">
        <v>111092790.64</v>
      </c>
      <c r="L88" s="102">
        <v>549355191.14999998</v>
      </c>
      <c r="M88" s="102">
        <v>1977874.5</v>
      </c>
      <c r="N88" s="102">
        <v>6688130.71</v>
      </c>
      <c r="O88" s="102">
        <f t="shared" si="7"/>
        <v>669113987</v>
      </c>
      <c r="P88" s="637">
        <v>200000</v>
      </c>
      <c r="Q88" s="102" t="s">
        <v>145</v>
      </c>
      <c r="R88" s="102">
        <f t="shared" si="8"/>
        <v>3345.569935</v>
      </c>
      <c r="S88" s="520">
        <f t="shared" si="9"/>
        <v>157.62197191848057</v>
      </c>
      <c r="T88" s="520">
        <f t="shared" si="10"/>
        <v>17.647058823529413</v>
      </c>
      <c r="U88" s="520">
        <f t="shared" si="11"/>
        <v>118.97867613070852</v>
      </c>
    </row>
    <row r="89" spans="1:21" ht="18.75">
      <c r="A89" s="217" t="s">
        <v>370</v>
      </c>
      <c r="B89" s="283" t="s">
        <v>146</v>
      </c>
      <c r="C89" s="194">
        <v>35720418.700000003</v>
      </c>
      <c r="D89" s="194">
        <v>169877192.56</v>
      </c>
      <c r="E89" s="194">
        <v>4999612.8899999997</v>
      </c>
      <c r="F89" s="194">
        <v>3295653.08</v>
      </c>
      <c r="G89" s="194">
        <v>213892877.22999999</v>
      </c>
      <c r="H89" s="522">
        <v>880</v>
      </c>
      <c r="I89" s="283" t="s">
        <v>84</v>
      </c>
      <c r="J89" s="99">
        <f t="shared" si="6"/>
        <v>243060.08776136363</v>
      </c>
      <c r="K89" s="691" t="s">
        <v>412</v>
      </c>
      <c r="L89" s="692"/>
      <c r="M89" s="692"/>
      <c r="N89" s="692"/>
      <c r="O89" s="692"/>
      <c r="P89" s="692"/>
      <c r="Q89" s="692"/>
      <c r="R89" s="693"/>
      <c r="S89" s="520"/>
      <c r="T89" s="520"/>
      <c r="U89" s="520"/>
    </row>
    <row r="90" spans="1:21" ht="18.75">
      <c r="A90" s="14"/>
      <c r="B90" s="283" t="s">
        <v>214</v>
      </c>
      <c r="C90" s="27">
        <v>382718.77</v>
      </c>
      <c r="D90" s="27">
        <v>1820112.78</v>
      </c>
      <c r="E90" s="27">
        <v>53567.28</v>
      </c>
      <c r="F90" s="27">
        <v>35310.57</v>
      </c>
      <c r="G90" s="27">
        <v>2291709.4</v>
      </c>
      <c r="H90" s="533">
        <v>1500</v>
      </c>
      <c r="I90" s="27" t="s">
        <v>147</v>
      </c>
      <c r="J90" s="27">
        <f t="shared" si="6"/>
        <v>1527.8062666666667</v>
      </c>
      <c r="K90" s="127">
        <v>944896.15</v>
      </c>
      <c r="L90" s="127">
        <v>4672522.8899999997</v>
      </c>
      <c r="M90" s="127">
        <v>16822.75</v>
      </c>
      <c r="N90" s="127">
        <v>56885.68</v>
      </c>
      <c r="O90" s="127">
        <f t="shared" si="7"/>
        <v>5691127.4699999997</v>
      </c>
      <c r="P90" s="626">
        <v>1700</v>
      </c>
      <c r="Q90" s="127" t="s">
        <v>147</v>
      </c>
      <c r="R90" s="127">
        <f t="shared" si="8"/>
        <v>3347.7220411764706</v>
      </c>
      <c r="S90" s="520">
        <f t="shared" si="9"/>
        <v>148.33547700245066</v>
      </c>
      <c r="T90" s="520">
        <f t="shared" si="10"/>
        <v>13.333333333333334</v>
      </c>
      <c r="U90" s="520">
        <f t="shared" si="11"/>
        <v>119.11953853157411</v>
      </c>
    </row>
    <row r="91" spans="1:21" ht="18.75">
      <c r="A91" s="14"/>
      <c r="B91" s="283" t="s">
        <v>148</v>
      </c>
      <c r="C91" s="27">
        <v>178602.09</v>
      </c>
      <c r="D91" s="27">
        <v>849385.96</v>
      </c>
      <c r="E91" s="27">
        <v>24998.06</v>
      </c>
      <c r="F91" s="27">
        <v>16478.27</v>
      </c>
      <c r="G91" s="27">
        <v>1069464.3899999999</v>
      </c>
      <c r="H91" s="533">
        <v>700</v>
      </c>
      <c r="I91" s="27" t="s">
        <v>147</v>
      </c>
      <c r="J91" s="27">
        <f t="shared" si="6"/>
        <v>1527.8062714285713</v>
      </c>
      <c r="K91" s="27">
        <v>449950.55</v>
      </c>
      <c r="L91" s="27">
        <v>2225010.9</v>
      </c>
      <c r="M91" s="27">
        <v>8010.83</v>
      </c>
      <c r="N91" s="27">
        <v>27088.42</v>
      </c>
      <c r="O91" s="27">
        <f t="shared" si="7"/>
        <v>2710060.6999999997</v>
      </c>
      <c r="P91" s="533">
        <v>800</v>
      </c>
      <c r="Q91" s="27" t="s">
        <v>147</v>
      </c>
      <c r="R91" s="27">
        <f t="shared" si="8"/>
        <v>3387.5758749999995</v>
      </c>
      <c r="S91" s="520">
        <f t="shared" si="9"/>
        <v>153.40354717186983</v>
      </c>
      <c r="T91" s="520">
        <f t="shared" si="10"/>
        <v>14.285714285714285</v>
      </c>
      <c r="U91" s="520">
        <f t="shared" si="11"/>
        <v>121.7281037753861</v>
      </c>
    </row>
    <row r="92" spans="1:21" ht="18.75">
      <c r="A92" s="14"/>
      <c r="B92" s="283" t="s">
        <v>149</v>
      </c>
      <c r="C92" s="27">
        <v>10702.78</v>
      </c>
      <c r="D92" s="27">
        <v>50899.71</v>
      </c>
      <c r="E92" s="27">
        <v>1498.02</v>
      </c>
      <c r="F92" s="27">
        <v>12795.7</v>
      </c>
      <c r="G92" s="27">
        <v>75896.210000000006</v>
      </c>
      <c r="H92" s="533">
        <v>254</v>
      </c>
      <c r="I92" s="27" t="s">
        <v>84</v>
      </c>
      <c r="J92" s="27">
        <f t="shared" si="6"/>
        <v>298.80397637795278</v>
      </c>
      <c r="K92" s="27">
        <v>15626.64</v>
      </c>
      <c r="L92" s="27">
        <v>76511.570000000007</v>
      </c>
      <c r="M92" s="27">
        <v>1628.54</v>
      </c>
      <c r="N92" s="27">
        <v>18142.63</v>
      </c>
      <c r="O92" s="27">
        <f t="shared" si="7"/>
        <v>111909.38</v>
      </c>
      <c r="P92" s="533">
        <v>290</v>
      </c>
      <c r="Q92" s="27" t="s">
        <v>84</v>
      </c>
      <c r="R92" s="27">
        <f t="shared" si="8"/>
        <v>385.89441379310347</v>
      </c>
      <c r="S92" s="520">
        <f t="shared" si="9"/>
        <v>47.450551219883039</v>
      </c>
      <c r="T92" s="520">
        <f t="shared" si="10"/>
        <v>14.173228346456693</v>
      </c>
      <c r="U92" s="520">
        <f t="shared" si="11"/>
        <v>29.146344861552738</v>
      </c>
    </row>
    <row r="93" spans="1:21" ht="18.75">
      <c r="A93" s="14"/>
      <c r="B93" s="283" t="s">
        <v>380</v>
      </c>
      <c r="C93" s="27">
        <v>26546.28</v>
      </c>
      <c r="D93" s="27">
        <v>126247.32</v>
      </c>
      <c r="E93" s="27">
        <v>3715.55</v>
      </c>
      <c r="F93" s="27">
        <v>31737.360000000001</v>
      </c>
      <c r="G93" s="27">
        <v>188246.51</v>
      </c>
      <c r="H93" s="533">
        <v>630</v>
      </c>
      <c r="I93" s="27" t="s">
        <v>84</v>
      </c>
      <c r="J93" s="27">
        <f t="shared" si="6"/>
        <v>298.80398412698412</v>
      </c>
      <c r="K93" s="27">
        <v>115554.89</v>
      </c>
      <c r="L93" s="27">
        <v>565782.9</v>
      </c>
      <c r="M93" s="27">
        <v>12042.62</v>
      </c>
      <c r="N93" s="27">
        <v>134160.01</v>
      </c>
      <c r="O93" s="27">
        <f t="shared" si="7"/>
        <v>827540.42</v>
      </c>
      <c r="P93" s="533">
        <v>2125</v>
      </c>
      <c r="Q93" s="27" t="s">
        <v>84</v>
      </c>
      <c r="R93" s="27">
        <f t="shared" si="8"/>
        <v>389.43078588235295</v>
      </c>
      <c r="S93" s="520">
        <f t="shared" si="9"/>
        <v>339.60465455641116</v>
      </c>
      <c r="T93" s="520">
        <f t="shared" si="10"/>
        <v>237.30158730158729</v>
      </c>
      <c r="U93" s="520">
        <f t="shared" si="11"/>
        <v>30.329850527312491</v>
      </c>
    </row>
    <row r="94" spans="1:21" ht="18.75">
      <c r="A94" s="14"/>
      <c r="B94" s="283" t="s">
        <v>381</v>
      </c>
      <c r="C94" s="27">
        <v>99906.7</v>
      </c>
      <c r="D94" s="27">
        <v>475130.78</v>
      </c>
      <c r="E94" s="27">
        <v>13983.45</v>
      </c>
      <c r="F94" s="27">
        <v>119443.31</v>
      </c>
      <c r="G94" s="27">
        <v>708464.25</v>
      </c>
      <c r="H94" s="533">
        <v>2371</v>
      </c>
      <c r="I94" s="27" t="s">
        <v>84</v>
      </c>
      <c r="J94" s="27">
        <f t="shared" si="6"/>
        <v>298.80398566005903</v>
      </c>
      <c r="K94" s="27">
        <v>30842.05</v>
      </c>
      <c r="L94" s="27">
        <v>151009.67000000001</v>
      </c>
      <c r="M94" s="27">
        <v>3214.22</v>
      </c>
      <c r="N94" s="27">
        <v>35807.83</v>
      </c>
      <c r="O94" s="27">
        <f t="shared" si="7"/>
        <v>220873.77000000002</v>
      </c>
      <c r="P94" s="533">
        <v>564</v>
      </c>
      <c r="Q94" s="27" t="s">
        <v>84</v>
      </c>
      <c r="R94" s="27">
        <f t="shared" si="8"/>
        <v>391.62015957446812</v>
      </c>
      <c r="S94" s="520">
        <f t="shared" si="9"/>
        <v>-68.823582841336034</v>
      </c>
      <c r="T94" s="520">
        <f t="shared" si="10"/>
        <v>-76.212568536482493</v>
      </c>
      <c r="U94" s="520">
        <f t="shared" si="11"/>
        <v>31.062562204241633</v>
      </c>
    </row>
    <row r="95" spans="1:21" ht="18.75">
      <c r="A95" s="14"/>
      <c r="B95" s="283" t="s">
        <v>382</v>
      </c>
      <c r="C95" s="27">
        <v>45465.77</v>
      </c>
      <c r="D95" s="27">
        <v>216223.58</v>
      </c>
      <c r="E95" s="27">
        <v>6363.62</v>
      </c>
      <c r="F95" s="27">
        <v>54356.53</v>
      </c>
      <c r="G95" s="27">
        <v>322409.5</v>
      </c>
      <c r="H95" s="533">
        <v>1079</v>
      </c>
      <c r="I95" s="27" t="s">
        <v>84</v>
      </c>
      <c r="J95" s="27">
        <f t="shared" si="6"/>
        <v>298.80398517145505</v>
      </c>
      <c r="K95" s="27">
        <v>44001.33</v>
      </c>
      <c r="L95" s="27">
        <v>215440.46</v>
      </c>
      <c r="M95" s="27">
        <v>4585.62</v>
      </c>
      <c r="N95" s="27">
        <v>51085.84</v>
      </c>
      <c r="O95" s="27">
        <f t="shared" si="7"/>
        <v>315113.25</v>
      </c>
      <c r="P95" s="533">
        <v>806</v>
      </c>
      <c r="Q95" s="27" t="s">
        <v>84</v>
      </c>
      <c r="R95" s="27">
        <f t="shared" si="8"/>
        <v>390.95936724565757</v>
      </c>
      <c r="S95" s="520">
        <f t="shared" si="9"/>
        <v>-2.2630381548930782</v>
      </c>
      <c r="T95" s="520">
        <f t="shared" si="10"/>
        <v>-25.301204819277107</v>
      </c>
      <c r="U95" s="520">
        <f t="shared" si="11"/>
        <v>30.841416663610882</v>
      </c>
    </row>
    <row r="96" spans="1:21" ht="18.75">
      <c r="A96" s="14"/>
      <c r="B96" s="283" t="s">
        <v>151</v>
      </c>
      <c r="C96" s="27">
        <v>34215.199999999997</v>
      </c>
      <c r="D96" s="27">
        <v>162718.76999999999</v>
      </c>
      <c r="E96" s="27">
        <v>4788.9399999999996</v>
      </c>
      <c r="F96" s="27">
        <v>40905.93</v>
      </c>
      <c r="G96" s="27">
        <v>242628.84</v>
      </c>
      <c r="H96" s="533">
        <v>812</v>
      </c>
      <c r="I96" s="27" t="s">
        <v>84</v>
      </c>
      <c r="J96" s="27">
        <f t="shared" si="6"/>
        <v>298.80399014778322</v>
      </c>
      <c r="K96" s="27">
        <v>51403.42</v>
      </c>
      <c r="L96" s="27">
        <v>251682.78</v>
      </c>
      <c r="M96" s="27">
        <v>5357.04</v>
      </c>
      <c r="N96" s="27">
        <v>59679.72</v>
      </c>
      <c r="O96" s="27">
        <f t="shared" si="7"/>
        <v>368122.95999999996</v>
      </c>
      <c r="P96" s="533">
        <v>945</v>
      </c>
      <c r="Q96" s="27" t="s">
        <v>84</v>
      </c>
      <c r="R96" s="27">
        <f t="shared" si="8"/>
        <v>389.54810582010577</v>
      </c>
      <c r="S96" s="520">
        <f t="shared" si="9"/>
        <v>51.722672374809179</v>
      </c>
      <c r="T96" s="520">
        <f t="shared" si="10"/>
        <v>16.379310344827587</v>
      </c>
      <c r="U96" s="520">
        <f t="shared" si="11"/>
        <v>30.369111077613827</v>
      </c>
    </row>
    <row r="97" spans="1:21" ht="18.75">
      <c r="A97" s="14"/>
      <c r="B97" s="283" t="s">
        <v>152</v>
      </c>
      <c r="C97" s="102">
        <v>18877.349999999999</v>
      </c>
      <c r="D97" s="102">
        <v>89775.87</v>
      </c>
      <c r="E97" s="102">
        <v>2642.17</v>
      </c>
      <c r="F97" s="102">
        <v>22568.79</v>
      </c>
      <c r="G97" s="102">
        <v>133864.18</v>
      </c>
      <c r="H97" s="637">
        <v>448</v>
      </c>
      <c r="I97" s="102" t="s">
        <v>84</v>
      </c>
      <c r="J97" s="102">
        <f t="shared" si="6"/>
        <v>298.80397321428569</v>
      </c>
      <c r="K97" s="27">
        <v>38655.370000000003</v>
      </c>
      <c r="L97" s="27">
        <v>189265.45</v>
      </c>
      <c r="M97" s="27">
        <v>4028.49</v>
      </c>
      <c r="N97" s="27">
        <v>44879.15</v>
      </c>
      <c r="O97" s="27">
        <f t="shared" si="7"/>
        <v>276828.46000000002</v>
      </c>
      <c r="P97" s="533">
        <v>710</v>
      </c>
      <c r="Q97" s="27" t="s">
        <v>84</v>
      </c>
      <c r="R97" s="27">
        <f t="shared" si="8"/>
        <v>389.89923943661972</v>
      </c>
      <c r="S97" s="520">
        <f t="shared" si="9"/>
        <v>106.79800974390612</v>
      </c>
      <c r="T97" s="520">
        <f t="shared" si="10"/>
        <v>58.482142857142861</v>
      </c>
      <c r="U97" s="520">
        <f t="shared" si="11"/>
        <v>30.486631500380202</v>
      </c>
    </row>
    <row r="98" spans="1:21" ht="18.75">
      <c r="A98" s="14"/>
      <c r="B98" s="521" t="s">
        <v>325</v>
      </c>
      <c r="C98" s="691" t="s">
        <v>411</v>
      </c>
      <c r="D98" s="692"/>
      <c r="E98" s="692"/>
      <c r="F98" s="692"/>
      <c r="G98" s="692"/>
      <c r="H98" s="692"/>
      <c r="I98" s="692"/>
      <c r="J98" s="693"/>
      <c r="K98" s="97">
        <v>1644.91</v>
      </c>
      <c r="L98" s="27">
        <v>8053.85</v>
      </c>
      <c r="M98" s="27">
        <v>171.43</v>
      </c>
      <c r="N98" s="27">
        <v>1909.75</v>
      </c>
      <c r="O98" s="27">
        <f t="shared" si="7"/>
        <v>11779.94</v>
      </c>
      <c r="P98" s="533">
        <v>28</v>
      </c>
      <c r="Q98" s="194" t="s">
        <v>84</v>
      </c>
      <c r="R98" s="27">
        <f t="shared" si="8"/>
        <v>420.71214285714285</v>
      </c>
      <c r="S98" s="520">
        <v>-100</v>
      </c>
      <c r="T98" s="520">
        <v>-100</v>
      </c>
      <c r="U98" s="520">
        <v>-100</v>
      </c>
    </row>
    <row r="99" spans="1:21" ht="18.75">
      <c r="A99" s="14"/>
      <c r="B99" s="283" t="s">
        <v>326</v>
      </c>
      <c r="C99" s="127">
        <v>1095.56</v>
      </c>
      <c r="D99" s="127">
        <v>5210.21</v>
      </c>
      <c r="E99" s="127">
        <v>153.34</v>
      </c>
      <c r="F99" s="127">
        <v>1309.8</v>
      </c>
      <c r="G99" s="127">
        <v>7768.9</v>
      </c>
      <c r="H99" s="626">
        <v>26</v>
      </c>
      <c r="I99" s="127" t="s">
        <v>153</v>
      </c>
      <c r="J99" s="127">
        <f t="shared" si="6"/>
        <v>298.80384615384617</v>
      </c>
      <c r="K99" s="27">
        <v>822.45</v>
      </c>
      <c r="L99" s="27">
        <v>4026.92</v>
      </c>
      <c r="M99" s="27">
        <v>85.71</v>
      </c>
      <c r="N99" s="27">
        <v>954.88</v>
      </c>
      <c r="O99" s="27">
        <f t="shared" si="7"/>
        <v>5889.96</v>
      </c>
      <c r="P99" s="533">
        <v>18</v>
      </c>
      <c r="Q99" s="27" t="s">
        <v>153</v>
      </c>
      <c r="R99" s="27">
        <f t="shared" si="8"/>
        <v>327.22000000000003</v>
      </c>
      <c r="S99" s="520">
        <f t="shared" si="9"/>
        <v>-24.185405913321059</v>
      </c>
      <c r="T99" s="520">
        <f t="shared" si="10"/>
        <v>-30.76923076923077</v>
      </c>
      <c r="U99" s="520">
        <f t="shared" si="11"/>
        <v>9.509969236314026</v>
      </c>
    </row>
    <row r="100" spans="1:21" ht="18.75">
      <c r="A100" s="14"/>
      <c r="B100" s="283" t="s">
        <v>384</v>
      </c>
      <c r="C100" s="27">
        <v>90594.44</v>
      </c>
      <c r="D100" s="27">
        <v>430844.02</v>
      </c>
      <c r="E100" s="27">
        <v>12680.06</v>
      </c>
      <c r="F100" s="27">
        <v>108310.04</v>
      </c>
      <c r="G100" s="27">
        <v>642428.56999999995</v>
      </c>
      <c r="H100" s="533">
        <v>2150</v>
      </c>
      <c r="I100" s="27" t="s">
        <v>84</v>
      </c>
      <c r="J100" s="27">
        <f t="shared" si="6"/>
        <v>298.80398604651162</v>
      </c>
      <c r="K100" s="27">
        <v>100339.48</v>
      </c>
      <c r="L100" s="27">
        <v>491284.79</v>
      </c>
      <c r="M100" s="27">
        <v>10456.94</v>
      </c>
      <c r="N100" s="27">
        <v>116494.81</v>
      </c>
      <c r="O100" s="27">
        <f t="shared" si="7"/>
        <v>718576.02</v>
      </c>
      <c r="P100" s="533">
        <v>1843</v>
      </c>
      <c r="Q100" s="27" t="s">
        <v>84</v>
      </c>
      <c r="R100" s="27">
        <f t="shared" si="8"/>
        <v>389.89474769397719</v>
      </c>
      <c r="S100" s="520">
        <f t="shared" si="9"/>
        <v>11.853060955866281</v>
      </c>
      <c r="T100" s="520">
        <f t="shared" si="10"/>
        <v>-14.279069767441859</v>
      </c>
      <c r="U100" s="520">
        <f t="shared" si="11"/>
        <v>30.485122656056685</v>
      </c>
    </row>
    <row r="101" spans="1:21" ht="18.75">
      <c r="A101" s="14"/>
      <c r="B101" s="283" t="s">
        <v>154</v>
      </c>
      <c r="C101" s="27">
        <v>122197.15</v>
      </c>
      <c r="D101" s="27">
        <v>581138.44999999995</v>
      </c>
      <c r="E101" s="27">
        <v>17103.34</v>
      </c>
      <c r="F101" s="27">
        <v>146092.62</v>
      </c>
      <c r="G101" s="27">
        <v>866531.55</v>
      </c>
      <c r="H101" s="533">
        <v>2900</v>
      </c>
      <c r="I101" s="27" t="s">
        <v>155</v>
      </c>
      <c r="J101" s="27">
        <f t="shared" si="6"/>
        <v>298.80398275862069</v>
      </c>
      <c r="K101" s="27">
        <v>190398.27</v>
      </c>
      <c r="L101" s="27">
        <v>932233.03</v>
      </c>
      <c r="M101" s="27">
        <v>19842.47</v>
      </c>
      <c r="N101" s="27">
        <v>221053.68</v>
      </c>
      <c r="O101" s="27">
        <f t="shared" si="7"/>
        <v>1363527.45</v>
      </c>
      <c r="P101" s="533">
        <v>3500</v>
      </c>
      <c r="Q101" s="27" t="s">
        <v>155</v>
      </c>
      <c r="R101" s="27">
        <f t="shared" si="8"/>
        <v>389.57927142857142</v>
      </c>
      <c r="S101" s="520">
        <f t="shared" si="9"/>
        <v>57.354622575484967</v>
      </c>
      <c r="T101" s="520">
        <f t="shared" si="10"/>
        <v>20.689655172413794</v>
      </c>
      <c r="U101" s="520">
        <f t="shared" si="11"/>
        <v>30.379544419687559</v>
      </c>
    </row>
    <row r="102" spans="1:21" ht="18.75">
      <c r="A102" s="14"/>
      <c r="B102" s="283" t="s">
        <v>156</v>
      </c>
      <c r="C102" s="27">
        <v>2752259.04</v>
      </c>
      <c r="D102" s="27">
        <v>13089041.390000001</v>
      </c>
      <c r="E102" s="27">
        <v>385220.28</v>
      </c>
      <c r="F102" s="27">
        <v>3290459.11</v>
      </c>
      <c r="G102" s="27">
        <v>19516979.829999998</v>
      </c>
      <c r="H102" s="533">
        <v>65317</v>
      </c>
      <c r="I102" s="27" t="s">
        <v>84</v>
      </c>
      <c r="J102" s="27">
        <f t="shared" si="6"/>
        <v>298.80398410827195</v>
      </c>
      <c r="K102" s="27">
        <v>1993630.25</v>
      </c>
      <c r="L102" s="27">
        <v>9761265.0800000001</v>
      </c>
      <c r="M102" s="27">
        <v>207767.37</v>
      </c>
      <c r="N102" s="27">
        <v>2314618.2000000002</v>
      </c>
      <c r="O102" s="27">
        <f t="shared" si="7"/>
        <v>14277280.899999999</v>
      </c>
      <c r="P102" s="533">
        <v>36634</v>
      </c>
      <c r="Q102" s="27" t="s">
        <v>84</v>
      </c>
      <c r="R102" s="27">
        <f t="shared" si="8"/>
        <v>389.72760004367524</v>
      </c>
      <c r="S102" s="520">
        <f t="shared" si="9"/>
        <v>-26.84687372554404</v>
      </c>
      <c r="T102" s="520">
        <f t="shared" si="10"/>
        <v>-43.913529402758854</v>
      </c>
      <c r="U102" s="520">
        <f t="shared" si="11"/>
        <v>30.429184606339462</v>
      </c>
    </row>
    <row r="103" spans="1:21" ht="18.75">
      <c r="A103" s="14"/>
      <c r="B103" s="283" t="s">
        <v>157</v>
      </c>
      <c r="C103" s="27">
        <v>639386.05000000005</v>
      </c>
      <c r="D103" s="27">
        <v>3040756.83</v>
      </c>
      <c r="E103" s="27">
        <v>89491.75</v>
      </c>
      <c r="F103" s="27">
        <v>764417.02</v>
      </c>
      <c r="G103" s="27">
        <v>4534051.66</v>
      </c>
      <c r="H103" s="533">
        <v>15174</v>
      </c>
      <c r="I103" s="27" t="s">
        <v>84</v>
      </c>
      <c r="J103" s="27">
        <f t="shared" si="6"/>
        <v>298.80398444708055</v>
      </c>
      <c r="K103" s="27">
        <v>1021077.54</v>
      </c>
      <c r="L103" s="27">
        <v>4999426.82</v>
      </c>
      <c r="M103" s="27">
        <v>106412.21</v>
      </c>
      <c r="N103" s="27">
        <v>1185477.93</v>
      </c>
      <c r="O103" s="27">
        <f t="shared" si="7"/>
        <v>7312394.5</v>
      </c>
      <c r="P103" s="533">
        <v>18762</v>
      </c>
      <c r="Q103" s="27" t="s">
        <v>84</v>
      </c>
      <c r="R103" s="27">
        <f t="shared" si="8"/>
        <v>389.744936573926</v>
      </c>
      <c r="S103" s="520">
        <f t="shared" si="9"/>
        <v>61.277264758822788</v>
      </c>
      <c r="T103" s="520">
        <f t="shared" si="10"/>
        <v>23.645709766706208</v>
      </c>
      <c r="U103" s="520">
        <f t="shared" si="11"/>
        <v>30.434986432703166</v>
      </c>
    </row>
    <row r="104" spans="1:21" ht="18.75">
      <c r="A104" s="14"/>
      <c r="B104" s="283" t="s">
        <v>158</v>
      </c>
      <c r="C104" s="27">
        <v>415006.8</v>
      </c>
      <c r="D104" s="27">
        <v>1973666.41</v>
      </c>
      <c r="E104" s="27">
        <v>58086.48</v>
      </c>
      <c r="F104" s="27">
        <v>496160.75</v>
      </c>
      <c r="G104" s="27">
        <v>2942920.44</v>
      </c>
      <c r="H104" s="533">
        <v>9849</v>
      </c>
      <c r="I104" s="27" t="s">
        <v>84</v>
      </c>
      <c r="J104" s="27">
        <f t="shared" si="6"/>
        <v>298.80398416082852</v>
      </c>
      <c r="K104" s="27">
        <v>496351.43</v>
      </c>
      <c r="L104" s="27">
        <v>2430248.96</v>
      </c>
      <c r="M104" s="27">
        <v>51727.56</v>
      </c>
      <c r="N104" s="27">
        <v>576267.36</v>
      </c>
      <c r="O104" s="27">
        <f t="shared" si="7"/>
        <v>3554595.31</v>
      </c>
      <c r="P104" s="533">
        <v>9120</v>
      </c>
      <c r="Q104" s="27" t="s">
        <v>84</v>
      </c>
      <c r="R104" s="27">
        <f t="shared" si="8"/>
        <v>389.75825767543859</v>
      </c>
      <c r="S104" s="520">
        <f t="shared" si="9"/>
        <v>20.784621347086098</v>
      </c>
      <c r="T104" s="520">
        <f t="shared" si="10"/>
        <v>-7.4017666768199817</v>
      </c>
      <c r="U104" s="520">
        <f t="shared" si="11"/>
        <v>30.439444698185405</v>
      </c>
    </row>
    <row r="105" spans="1:21" ht="18.75">
      <c r="A105" s="14"/>
      <c r="B105" s="283" t="s">
        <v>383</v>
      </c>
      <c r="C105" s="102">
        <v>3413.09</v>
      </c>
      <c r="D105" s="102">
        <v>16231.8</v>
      </c>
      <c r="E105" s="102">
        <v>477.71</v>
      </c>
      <c r="F105" s="102">
        <v>4080.52</v>
      </c>
      <c r="G105" s="102">
        <v>24203.119999999999</v>
      </c>
      <c r="H105" s="637">
        <v>81</v>
      </c>
      <c r="I105" s="102" t="s">
        <v>84</v>
      </c>
      <c r="J105" s="102">
        <f t="shared" si="6"/>
        <v>298.80395061728393</v>
      </c>
      <c r="K105" s="27">
        <v>11925.59</v>
      </c>
      <c r="L105" s="27">
        <v>58390.41</v>
      </c>
      <c r="M105" s="27">
        <v>1242.83</v>
      </c>
      <c r="N105" s="27">
        <v>13845.69</v>
      </c>
      <c r="O105" s="27">
        <f t="shared" si="7"/>
        <v>85404.52</v>
      </c>
      <c r="P105" s="533">
        <v>216</v>
      </c>
      <c r="Q105" s="27" t="s">
        <v>84</v>
      </c>
      <c r="R105" s="27">
        <f t="shared" si="8"/>
        <v>395.39129629629633</v>
      </c>
      <c r="S105" s="520">
        <f t="shared" si="9"/>
        <v>252.86574623436985</v>
      </c>
      <c r="T105" s="520">
        <f t="shared" si="10"/>
        <v>166.66666666666669</v>
      </c>
      <c r="U105" s="520">
        <f t="shared" si="11"/>
        <v>32.324654837888687</v>
      </c>
    </row>
    <row r="106" spans="1:21" ht="18.75">
      <c r="A106" s="217"/>
      <c r="B106" s="283" t="s">
        <v>327</v>
      </c>
      <c r="C106" s="694" t="s">
        <v>411</v>
      </c>
      <c r="D106" s="695"/>
      <c r="E106" s="695"/>
      <c r="F106" s="695"/>
      <c r="G106" s="695"/>
      <c r="H106" s="695"/>
      <c r="I106" s="695"/>
      <c r="J106" s="696"/>
      <c r="K106" s="97">
        <v>222891.91</v>
      </c>
      <c r="L106" s="27">
        <v>1091329.26</v>
      </c>
      <c r="M106" s="27">
        <v>19465</v>
      </c>
      <c r="N106" s="27">
        <v>21581.66</v>
      </c>
      <c r="O106" s="27">
        <f t="shared" si="7"/>
        <v>1355267.8299999998</v>
      </c>
      <c r="P106" s="533">
        <v>1849</v>
      </c>
      <c r="Q106" s="27" t="s">
        <v>153</v>
      </c>
      <c r="R106" s="27">
        <f t="shared" si="8"/>
        <v>732.97340724716059</v>
      </c>
      <c r="S106" s="520">
        <v>-100</v>
      </c>
      <c r="T106" s="520">
        <v>-100</v>
      </c>
      <c r="U106" s="520">
        <v>-100</v>
      </c>
    </row>
    <row r="107" spans="1:21" ht="18.75">
      <c r="A107" s="217" t="s">
        <v>367</v>
      </c>
      <c r="B107" s="283" t="s">
        <v>328</v>
      </c>
      <c r="C107" s="697"/>
      <c r="D107" s="698"/>
      <c r="E107" s="698"/>
      <c r="F107" s="698"/>
      <c r="G107" s="698"/>
      <c r="H107" s="698"/>
      <c r="I107" s="698"/>
      <c r="J107" s="699"/>
      <c r="K107" s="97">
        <v>515016.4</v>
      </c>
      <c r="L107" s="27">
        <v>2521636.89</v>
      </c>
      <c r="M107" s="27">
        <v>44976.04</v>
      </c>
      <c r="N107" s="27">
        <v>49866.82</v>
      </c>
      <c r="O107" s="27">
        <f t="shared" si="7"/>
        <v>3131496.15</v>
      </c>
      <c r="P107" s="533">
        <v>4273</v>
      </c>
      <c r="Q107" s="27" t="s">
        <v>153</v>
      </c>
      <c r="R107" s="27">
        <f t="shared" si="8"/>
        <v>732.85657617598872</v>
      </c>
      <c r="S107" s="520">
        <v>-100</v>
      </c>
      <c r="T107" s="520">
        <v>-100</v>
      </c>
      <c r="U107" s="520">
        <v>-100</v>
      </c>
    </row>
    <row r="108" spans="1:21" ht="18.75">
      <c r="A108" s="217"/>
      <c r="B108" s="283" t="s">
        <v>329</v>
      </c>
      <c r="C108" s="697"/>
      <c r="D108" s="698"/>
      <c r="E108" s="698"/>
      <c r="F108" s="698"/>
      <c r="G108" s="698"/>
      <c r="H108" s="698"/>
      <c r="I108" s="698"/>
      <c r="J108" s="699"/>
      <c r="K108" s="97">
        <v>213775.41</v>
      </c>
      <c r="L108" s="27">
        <v>1046692.79</v>
      </c>
      <c r="M108" s="27">
        <v>18668.87</v>
      </c>
      <c r="N108" s="27">
        <v>20698.95</v>
      </c>
      <c r="O108" s="27">
        <f t="shared" si="7"/>
        <v>1299836.02</v>
      </c>
      <c r="P108" s="533">
        <v>1773</v>
      </c>
      <c r="Q108" s="27" t="s">
        <v>153</v>
      </c>
      <c r="R108" s="27">
        <f t="shared" si="8"/>
        <v>733.1280428652002</v>
      </c>
      <c r="S108" s="520">
        <v>-100</v>
      </c>
      <c r="T108" s="520">
        <v>-100</v>
      </c>
      <c r="U108" s="520">
        <v>-100</v>
      </c>
    </row>
    <row r="109" spans="1:21" ht="18.75">
      <c r="A109" s="217"/>
      <c r="B109" s="283" t="s">
        <v>330</v>
      </c>
      <c r="C109" s="697"/>
      <c r="D109" s="698"/>
      <c r="E109" s="698"/>
      <c r="F109" s="698"/>
      <c r="G109" s="698"/>
      <c r="H109" s="698"/>
      <c r="I109" s="698"/>
      <c r="J109" s="699"/>
      <c r="K109" s="97">
        <v>128820.16</v>
      </c>
      <c r="L109" s="27">
        <v>630732.68000000005</v>
      </c>
      <c r="M109" s="27">
        <v>11249.78</v>
      </c>
      <c r="N109" s="27">
        <v>12473.1</v>
      </c>
      <c r="O109" s="27">
        <f t="shared" si="7"/>
        <v>783275.72000000009</v>
      </c>
      <c r="P109" s="533">
        <v>1069</v>
      </c>
      <c r="Q109" s="27" t="s">
        <v>153</v>
      </c>
      <c r="R109" s="27">
        <f t="shared" si="8"/>
        <v>732.71816651075778</v>
      </c>
      <c r="S109" s="520">
        <v>-100</v>
      </c>
      <c r="T109" s="520">
        <v>-100</v>
      </c>
      <c r="U109" s="520">
        <v>-100</v>
      </c>
    </row>
    <row r="110" spans="1:21" ht="18.75">
      <c r="A110" s="217"/>
      <c r="B110" s="283" t="s">
        <v>331</v>
      </c>
      <c r="C110" s="700"/>
      <c r="D110" s="701"/>
      <c r="E110" s="701"/>
      <c r="F110" s="701"/>
      <c r="G110" s="701"/>
      <c r="H110" s="701"/>
      <c r="I110" s="701"/>
      <c r="J110" s="702"/>
      <c r="K110" s="97">
        <v>240728.55</v>
      </c>
      <c r="L110" s="27">
        <v>1178661.47</v>
      </c>
      <c r="M110" s="27">
        <v>21022.67</v>
      </c>
      <c r="N110" s="27">
        <v>23308.71</v>
      </c>
      <c r="O110" s="27">
        <f t="shared" si="7"/>
        <v>1463721.4</v>
      </c>
      <c r="P110" s="533">
        <v>1997</v>
      </c>
      <c r="Q110" s="27" t="s">
        <v>153</v>
      </c>
      <c r="R110" s="27">
        <f t="shared" si="8"/>
        <v>732.96014021031544</v>
      </c>
      <c r="S110" s="520">
        <v>-100</v>
      </c>
      <c r="T110" s="520">
        <v>-100</v>
      </c>
      <c r="U110" s="520">
        <v>-100</v>
      </c>
    </row>
    <row r="111" spans="1:21" ht="18.75">
      <c r="A111" s="14"/>
      <c r="B111" s="283" t="s">
        <v>333</v>
      </c>
      <c r="C111" s="33">
        <v>4857521.62</v>
      </c>
      <c r="D111" s="33">
        <v>23101132.789999999</v>
      </c>
      <c r="E111" s="33">
        <v>679883.62</v>
      </c>
      <c r="F111" s="33">
        <v>53910.879999999997</v>
      </c>
      <c r="G111" s="33">
        <v>28692448.920000002</v>
      </c>
      <c r="H111" s="542">
        <v>80</v>
      </c>
      <c r="I111" s="33" t="s">
        <v>84</v>
      </c>
      <c r="J111" s="33">
        <f t="shared" si="6"/>
        <v>358655.6115</v>
      </c>
      <c r="K111" s="27">
        <v>2576876.36</v>
      </c>
      <c r="L111" s="27">
        <v>12616970.09</v>
      </c>
      <c r="M111" s="27">
        <v>230876.79999999999</v>
      </c>
      <c r="N111" s="27">
        <v>2374547.1</v>
      </c>
      <c r="O111" s="27">
        <f t="shared" si="7"/>
        <v>17799270.350000001</v>
      </c>
      <c r="P111" s="533">
        <v>80</v>
      </c>
      <c r="Q111" s="27" t="s">
        <v>84</v>
      </c>
      <c r="R111" s="27">
        <f t="shared" si="8"/>
        <v>222490.87937500002</v>
      </c>
      <c r="S111" s="520">
        <f t="shared" si="9"/>
        <v>-37.965314847722659</v>
      </c>
      <c r="T111" s="520">
        <f t="shared" si="10"/>
        <v>0</v>
      </c>
      <c r="U111" s="520">
        <f t="shared" si="11"/>
        <v>-37.965314847722652</v>
      </c>
    </row>
    <row r="112" spans="1:21" ht="18.75">
      <c r="A112" s="217"/>
      <c r="B112" s="283" t="s">
        <v>334</v>
      </c>
      <c r="C112" s="694" t="s">
        <v>411</v>
      </c>
      <c r="D112" s="695"/>
      <c r="E112" s="695"/>
      <c r="F112" s="695"/>
      <c r="G112" s="695"/>
      <c r="H112" s="695"/>
      <c r="I112" s="695"/>
      <c r="J112" s="696"/>
      <c r="K112" s="97">
        <v>966328.63</v>
      </c>
      <c r="L112" s="27">
        <v>4731363.79</v>
      </c>
      <c r="M112" s="27">
        <v>86578.8</v>
      </c>
      <c r="N112" s="27">
        <v>890455.16</v>
      </c>
      <c r="O112" s="27">
        <f t="shared" si="7"/>
        <v>6674726.3799999999</v>
      </c>
      <c r="P112" s="533">
        <v>30</v>
      </c>
      <c r="Q112" s="27" t="s">
        <v>84</v>
      </c>
      <c r="R112" s="27">
        <f t="shared" si="8"/>
        <v>222490.87933333332</v>
      </c>
      <c r="S112" s="520">
        <v>-100</v>
      </c>
      <c r="T112" s="520">
        <v>-100</v>
      </c>
      <c r="U112" s="520">
        <v>-100</v>
      </c>
    </row>
    <row r="113" spans="1:21" ht="18.75">
      <c r="A113" s="217" t="s">
        <v>367</v>
      </c>
      <c r="B113" s="283" t="s">
        <v>335</v>
      </c>
      <c r="C113" s="700"/>
      <c r="D113" s="701"/>
      <c r="E113" s="701"/>
      <c r="F113" s="701"/>
      <c r="G113" s="701"/>
      <c r="H113" s="701"/>
      <c r="I113" s="701"/>
      <c r="J113" s="702"/>
      <c r="K113" s="97">
        <v>161500.91</v>
      </c>
      <c r="L113" s="27">
        <v>790745.01</v>
      </c>
      <c r="M113" s="27">
        <v>14469.77</v>
      </c>
      <c r="N113" s="27">
        <v>148820.29999999999</v>
      </c>
      <c r="O113" s="27">
        <f t="shared" si="7"/>
        <v>1115535.99</v>
      </c>
      <c r="P113" s="533">
        <v>5</v>
      </c>
      <c r="Q113" s="27" t="s">
        <v>84</v>
      </c>
      <c r="R113" s="27">
        <f t="shared" si="8"/>
        <v>223107.198</v>
      </c>
      <c r="S113" s="520">
        <v>-100</v>
      </c>
      <c r="T113" s="520">
        <v>-100</v>
      </c>
      <c r="U113" s="520">
        <v>-100</v>
      </c>
    </row>
    <row r="114" spans="1:21" ht="18.75">
      <c r="A114" s="14"/>
      <c r="B114" s="283" t="s">
        <v>385</v>
      </c>
      <c r="C114" s="127">
        <v>3218108.07</v>
      </c>
      <c r="D114" s="127">
        <v>15304500.470000001</v>
      </c>
      <c r="E114" s="127">
        <v>450422.9</v>
      </c>
      <c r="F114" s="127">
        <v>35715.96</v>
      </c>
      <c r="G114" s="127">
        <v>19008747.41</v>
      </c>
      <c r="H114" s="626">
        <v>53</v>
      </c>
      <c r="I114" s="127" t="s">
        <v>84</v>
      </c>
      <c r="J114" s="127">
        <f t="shared" si="6"/>
        <v>358655.61150943395</v>
      </c>
      <c r="K114" s="27">
        <v>2126279.9</v>
      </c>
      <c r="L114" s="27">
        <v>10410747.83</v>
      </c>
      <c r="M114" s="27">
        <v>190505.34</v>
      </c>
      <c r="N114" s="27">
        <v>1959330.24</v>
      </c>
      <c r="O114" s="27">
        <f t="shared" si="7"/>
        <v>14686863.310000001</v>
      </c>
      <c r="P114" s="533">
        <v>66</v>
      </c>
      <c r="Q114" s="27" t="s">
        <v>84</v>
      </c>
      <c r="R114" s="27">
        <f t="shared" si="8"/>
        <v>222528.23196969696</v>
      </c>
      <c r="S114" s="520">
        <f t="shared" si="9"/>
        <v>-22.736290860103548</v>
      </c>
      <c r="T114" s="520">
        <f t="shared" si="10"/>
        <v>24.528301886792452</v>
      </c>
      <c r="U114" s="520">
        <f t="shared" si="11"/>
        <v>-37.954900236143757</v>
      </c>
    </row>
    <row r="115" spans="1:21" ht="18.75">
      <c r="A115" s="14"/>
      <c r="B115" s="283" t="s">
        <v>386</v>
      </c>
      <c r="C115" s="27">
        <v>4068174.36</v>
      </c>
      <c r="D115" s="27">
        <v>19347198.710000001</v>
      </c>
      <c r="E115" s="27">
        <v>569402.54</v>
      </c>
      <c r="F115" s="27">
        <v>45150.36</v>
      </c>
      <c r="G115" s="27">
        <v>24029925.969999999</v>
      </c>
      <c r="H115" s="533">
        <v>67</v>
      </c>
      <c r="I115" s="27" t="s">
        <v>84</v>
      </c>
      <c r="J115" s="27">
        <f t="shared" si="6"/>
        <v>358655.61149253731</v>
      </c>
      <c r="K115" s="27">
        <v>3091716.27</v>
      </c>
      <c r="L115" s="27">
        <v>15137742.859999999</v>
      </c>
      <c r="M115" s="27">
        <v>277004.2</v>
      </c>
      <c r="N115" s="27">
        <v>2848963.19</v>
      </c>
      <c r="O115" s="27">
        <f t="shared" si="7"/>
        <v>21355426.52</v>
      </c>
      <c r="P115" s="533">
        <v>96</v>
      </c>
      <c r="Q115" s="27" t="s">
        <v>84</v>
      </c>
      <c r="R115" s="27">
        <f t="shared" si="8"/>
        <v>222452.35958333334</v>
      </c>
      <c r="S115" s="520">
        <f t="shared" si="9"/>
        <v>-11.129869702216148</v>
      </c>
      <c r="T115" s="520">
        <f t="shared" si="10"/>
        <v>43.283582089552233</v>
      </c>
      <c r="U115" s="520">
        <f t="shared" si="11"/>
        <v>-37.976054896338354</v>
      </c>
    </row>
    <row r="116" spans="1:21" ht="18.75">
      <c r="A116" s="14"/>
      <c r="B116" s="283" t="s">
        <v>164</v>
      </c>
      <c r="C116" s="27">
        <v>4354656.75</v>
      </c>
      <c r="D116" s="27">
        <v>20709635.829999998</v>
      </c>
      <c r="E116" s="27">
        <v>609500.07999999996</v>
      </c>
      <c r="F116" s="27">
        <v>5600115.7000000002</v>
      </c>
      <c r="G116" s="27">
        <v>31273908.359999999</v>
      </c>
      <c r="H116" s="533">
        <v>73844</v>
      </c>
      <c r="I116" s="27" t="s">
        <v>84</v>
      </c>
      <c r="J116" s="27">
        <f t="shared" si="6"/>
        <v>423.51319484318293</v>
      </c>
      <c r="K116" s="27">
        <v>6348525.2400000002</v>
      </c>
      <c r="L116" s="27">
        <v>31083816.949999999</v>
      </c>
      <c r="M116" s="27">
        <v>780053.97</v>
      </c>
      <c r="N116" s="27">
        <v>6474948.5099999998</v>
      </c>
      <c r="O116" s="27">
        <f t="shared" si="7"/>
        <v>44687344.669999994</v>
      </c>
      <c r="P116" s="533">
        <v>45057</v>
      </c>
      <c r="Q116" s="27" t="s">
        <v>84</v>
      </c>
      <c r="R116" s="27">
        <f t="shared" si="8"/>
        <v>991.79582906096709</v>
      </c>
      <c r="S116" s="520">
        <f t="shared" si="9"/>
        <v>42.890182306590333</v>
      </c>
      <c r="T116" s="520">
        <f t="shared" si="10"/>
        <v>-38.983532853041545</v>
      </c>
      <c r="U116" s="520">
        <f t="shared" si="11"/>
        <v>134.18298205046619</v>
      </c>
    </row>
    <row r="117" spans="1:21" ht="18.75">
      <c r="A117" s="14"/>
      <c r="B117" s="283" t="s">
        <v>215</v>
      </c>
      <c r="C117" s="27">
        <v>2494474.5699999998</v>
      </c>
      <c r="D117" s="27">
        <v>11863084.279999999</v>
      </c>
      <c r="E117" s="27">
        <v>349139.45</v>
      </c>
      <c r="F117" s="27">
        <v>3207909.84</v>
      </c>
      <c r="G117" s="27">
        <v>17914608.140000001</v>
      </c>
      <c r="H117" s="533">
        <v>42300</v>
      </c>
      <c r="I117" s="27" t="s">
        <v>84</v>
      </c>
      <c r="J117" s="27">
        <f t="shared" si="6"/>
        <v>423.51319479905436</v>
      </c>
      <c r="K117" s="27">
        <v>14310522.060000001</v>
      </c>
      <c r="L117" s="27">
        <v>70067556.150000006</v>
      </c>
      <c r="M117" s="27">
        <v>1758357.92</v>
      </c>
      <c r="N117" s="27">
        <v>14595498.970000001</v>
      </c>
      <c r="O117" s="27">
        <f t="shared" si="7"/>
        <v>100731935.10000001</v>
      </c>
      <c r="P117" s="533">
        <v>101570</v>
      </c>
      <c r="Q117" s="27" t="s">
        <v>84</v>
      </c>
      <c r="R117" s="27">
        <f t="shared" si="8"/>
        <v>991.74889337402783</v>
      </c>
      <c r="S117" s="520">
        <f t="shared" si="9"/>
        <v>462.28935800769352</v>
      </c>
      <c r="T117" s="520">
        <f t="shared" si="10"/>
        <v>140.11820330969266</v>
      </c>
      <c r="U117" s="520">
        <f t="shared" si="11"/>
        <v>134.17189961332514</v>
      </c>
    </row>
    <row r="118" spans="1:21" ht="18.75">
      <c r="A118" s="14"/>
      <c r="B118" s="283" t="s">
        <v>271</v>
      </c>
      <c r="C118" s="102">
        <v>6468388.5499999998</v>
      </c>
      <c r="D118" s="102">
        <v>30762004.670000002</v>
      </c>
      <c r="E118" s="102">
        <v>905348.82</v>
      </c>
      <c r="F118" s="102">
        <v>22763438.48</v>
      </c>
      <c r="G118" s="102">
        <v>60899180.509999998</v>
      </c>
      <c r="H118" s="637">
        <v>4758</v>
      </c>
      <c r="I118" s="102" t="s">
        <v>84</v>
      </c>
      <c r="J118" s="102">
        <f t="shared" si="6"/>
        <v>12799.323352248844</v>
      </c>
      <c r="K118" s="691" t="s">
        <v>412</v>
      </c>
      <c r="L118" s="692"/>
      <c r="M118" s="692"/>
      <c r="N118" s="692"/>
      <c r="O118" s="692"/>
      <c r="P118" s="692"/>
      <c r="Q118" s="692"/>
      <c r="R118" s="693"/>
      <c r="S118" s="520"/>
      <c r="T118" s="520"/>
      <c r="U118" s="520"/>
    </row>
    <row r="119" spans="1:21" ht="18.75">
      <c r="A119" s="217"/>
      <c r="B119" s="283" t="s">
        <v>346</v>
      </c>
      <c r="C119" s="694" t="s">
        <v>411</v>
      </c>
      <c r="D119" s="695"/>
      <c r="E119" s="695"/>
      <c r="F119" s="695"/>
      <c r="G119" s="695"/>
      <c r="H119" s="695"/>
      <c r="I119" s="695"/>
      <c r="J119" s="696"/>
      <c r="K119" s="97">
        <v>11310443.550000001</v>
      </c>
      <c r="L119" s="27">
        <v>55378492.460000001</v>
      </c>
      <c r="M119" s="27">
        <v>617923.22</v>
      </c>
      <c r="N119" s="27">
        <v>19858853.390000001</v>
      </c>
      <c r="O119" s="27">
        <f t="shared" si="7"/>
        <v>87165712.620000005</v>
      </c>
      <c r="P119" s="533">
        <v>9419</v>
      </c>
      <c r="Q119" s="27" t="s">
        <v>84</v>
      </c>
      <c r="R119" s="27">
        <f t="shared" si="8"/>
        <v>9254.2427667480624</v>
      </c>
      <c r="S119" s="520">
        <v>-100</v>
      </c>
      <c r="T119" s="520">
        <v>-100</v>
      </c>
      <c r="U119" s="520">
        <v>-100</v>
      </c>
    </row>
    <row r="120" spans="1:21" ht="18.75">
      <c r="A120" s="217"/>
      <c r="B120" s="283" t="s">
        <v>347</v>
      </c>
      <c r="C120" s="697"/>
      <c r="D120" s="698"/>
      <c r="E120" s="698"/>
      <c r="F120" s="698"/>
      <c r="G120" s="698"/>
      <c r="H120" s="698"/>
      <c r="I120" s="698"/>
      <c r="J120" s="699"/>
      <c r="K120" s="97">
        <v>3931108.94</v>
      </c>
      <c r="L120" s="27">
        <v>19247599.449999999</v>
      </c>
      <c r="M120" s="27">
        <v>214768.19</v>
      </c>
      <c r="N120" s="27">
        <v>6902232.96</v>
      </c>
      <c r="O120" s="27">
        <f t="shared" si="7"/>
        <v>30295709.540000003</v>
      </c>
      <c r="P120" s="533">
        <v>3274</v>
      </c>
      <c r="Q120" s="27" t="s">
        <v>84</v>
      </c>
      <c r="R120" s="27">
        <f t="shared" si="8"/>
        <v>9253.4238057422117</v>
      </c>
      <c r="S120" s="520">
        <v>-100</v>
      </c>
      <c r="T120" s="520">
        <v>-100</v>
      </c>
      <c r="U120" s="520">
        <v>-100</v>
      </c>
    </row>
    <row r="121" spans="1:21" ht="18.75">
      <c r="A121" s="217"/>
      <c r="B121" s="283" t="s">
        <v>348</v>
      </c>
      <c r="C121" s="700"/>
      <c r="D121" s="701"/>
      <c r="E121" s="701"/>
      <c r="F121" s="701"/>
      <c r="G121" s="701"/>
      <c r="H121" s="701"/>
      <c r="I121" s="701"/>
      <c r="J121" s="702"/>
      <c r="K121" s="97">
        <v>6707687.8499999996</v>
      </c>
      <c r="L121" s="27">
        <v>32842358.420000002</v>
      </c>
      <c r="M121" s="27">
        <v>366460.96</v>
      </c>
      <c r="N121" s="27">
        <v>11777344.449999999</v>
      </c>
      <c r="O121" s="27">
        <f t="shared" si="7"/>
        <v>51693851.680000007</v>
      </c>
      <c r="P121" s="533">
        <v>5584</v>
      </c>
      <c r="Q121" s="27" t="s">
        <v>84</v>
      </c>
      <c r="R121" s="27">
        <f t="shared" si="8"/>
        <v>9257.4949283667629</v>
      </c>
      <c r="S121" s="520">
        <v>-100</v>
      </c>
      <c r="T121" s="520">
        <v>-100</v>
      </c>
      <c r="U121" s="520">
        <v>-100</v>
      </c>
    </row>
    <row r="122" spans="1:21" ht="18.75">
      <c r="A122" s="14"/>
      <c r="B122" s="283" t="s">
        <v>160</v>
      </c>
      <c r="C122" s="127">
        <v>680924.81</v>
      </c>
      <c r="D122" s="127">
        <v>3238304.57</v>
      </c>
      <c r="E122" s="127">
        <v>95305.73</v>
      </c>
      <c r="F122" s="127">
        <v>32973632.870000001</v>
      </c>
      <c r="G122" s="127">
        <v>36988167.979999997</v>
      </c>
      <c r="H122" s="626">
        <v>61</v>
      </c>
      <c r="I122" s="127" t="s">
        <v>159</v>
      </c>
      <c r="J122" s="127">
        <f>+G122/H122</f>
        <v>606363.40950819664</v>
      </c>
      <c r="K122" s="704" t="s">
        <v>412</v>
      </c>
      <c r="L122" s="704"/>
      <c r="M122" s="704"/>
      <c r="N122" s="704"/>
      <c r="O122" s="704"/>
      <c r="P122" s="704"/>
      <c r="Q122" s="704"/>
      <c r="R122" s="705"/>
      <c r="S122" s="520"/>
      <c r="T122" s="520"/>
      <c r="U122" s="520"/>
    </row>
    <row r="123" spans="1:21" ht="18.75">
      <c r="A123" s="14"/>
      <c r="B123" s="283" t="s">
        <v>161</v>
      </c>
      <c r="C123" s="102">
        <v>178603.23</v>
      </c>
      <c r="D123" s="102">
        <v>849391.36</v>
      </c>
      <c r="E123" s="102">
        <v>24998.22</v>
      </c>
      <c r="F123" s="102">
        <v>8648821.7400000002</v>
      </c>
      <c r="G123" s="102">
        <v>9701814.5500000007</v>
      </c>
      <c r="H123" s="637">
        <v>16</v>
      </c>
      <c r="I123" s="102" t="s">
        <v>159</v>
      </c>
      <c r="J123" s="102">
        <f>+G123/H123</f>
        <v>606363.40937500005</v>
      </c>
      <c r="K123" s="686"/>
      <c r="L123" s="686"/>
      <c r="M123" s="686"/>
      <c r="N123" s="686"/>
      <c r="O123" s="686"/>
      <c r="P123" s="686"/>
      <c r="Q123" s="686"/>
      <c r="R123" s="712"/>
      <c r="S123" s="520"/>
      <c r="T123" s="520"/>
      <c r="U123" s="520"/>
    </row>
    <row r="124" spans="1:21" ht="18.75">
      <c r="A124" s="14"/>
      <c r="B124" s="523" t="s">
        <v>185</v>
      </c>
      <c r="C124" s="691" t="s">
        <v>411</v>
      </c>
      <c r="D124" s="692"/>
      <c r="E124" s="692"/>
      <c r="F124" s="692"/>
      <c r="G124" s="692"/>
      <c r="H124" s="692"/>
      <c r="I124" s="692"/>
      <c r="J124" s="693"/>
      <c r="K124" s="707"/>
      <c r="L124" s="707"/>
      <c r="M124" s="707"/>
      <c r="N124" s="707"/>
      <c r="O124" s="707"/>
      <c r="P124" s="707"/>
      <c r="Q124" s="707"/>
      <c r="R124" s="708"/>
      <c r="S124" s="520"/>
      <c r="T124" s="520"/>
      <c r="U124" s="520"/>
    </row>
    <row r="125" spans="1:21" ht="18.75">
      <c r="A125" s="14"/>
      <c r="B125" s="283" t="s">
        <v>373</v>
      </c>
      <c r="C125" s="127">
        <v>1020248.44</v>
      </c>
      <c r="D125" s="127">
        <v>4852041.13</v>
      </c>
      <c r="E125" s="127">
        <v>142799.20000000001</v>
      </c>
      <c r="F125" s="127">
        <v>1695658.72</v>
      </c>
      <c r="G125" s="127">
        <v>7710747.4800000004</v>
      </c>
      <c r="H125" s="626">
        <v>15248</v>
      </c>
      <c r="I125" s="127" t="s">
        <v>170</v>
      </c>
      <c r="J125" s="127">
        <f t="shared" si="6"/>
        <v>505.68910545645332</v>
      </c>
      <c r="K125" s="27">
        <v>9612992.8699999992</v>
      </c>
      <c r="L125" s="27">
        <v>47067389.600000001</v>
      </c>
      <c r="M125" s="27">
        <v>803555.71</v>
      </c>
      <c r="N125" s="27">
        <v>11296940.26</v>
      </c>
      <c r="O125" s="27">
        <f t="shared" si="7"/>
        <v>68780878.439999998</v>
      </c>
      <c r="P125" s="533">
        <v>15982</v>
      </c>
      <c r="Q125" s="27" t="s">
        <v>350</v>
      </c>
      <c r="R125" s="27">
        <f>+O125/P125</f>
        <v>4303.6465048179198</v>
      </c>
      <c r="S125" s="520">
        <f t="shared" si="9"/>
        <v>792.0131105110446</v>
      </c>
      <c r="T125" s="520">
        <f t="shared" si="10"/>
        <v>4.8137460650577131</v>
      </c>
      <c r="U125" s="520">
        <f t="shared" si="11"/>
        <v>751.04592097812588</v>
      </c>
    </row>
    <row r="126" spans="1:21" ht="18.75">
      <c r="A126" s="14"/>
      <c r="B126" s="283" t="s">
        <v>356</v>
      </c>
      <c r="C126" s="27">
        <v>8761655.4600000009</v>
      </c>
      <c r="D126" s="27">
        <v>41668196.659999996</v>
      </c>
      <c r="E126" s="27">
        <v>1226326.21</v>
      </c>
      <c r="F126" s="27">
        <v>12172828.85</v>
      </c>
      <c r="G126" s="27">
        <v>63829007.18</v>
      </c>
      <c r="H126" s="533">
        <v>424570</v>
      </c>
      <c r="I126" s="27" t="s">
        <v>166</v>
      </c>
      <c r="J126" s="27">
        <f t="shared" si="6"/>
        <v>150.33800593541702</v>
      </c>
      <c r="K126" s="27">
        <v>3127313.21</v>
      </c>
      <c r="L126" s="27">
        <v>15312033.65</v>
      </c>
      <c r="M126" s="27">
        <v>436804.66</v>
      </c>
      <c r="N126" s="27">
        <v>4860889.45</v>
      </c>
      <c r="O126" s="27">
        <f>SUM(K126:N126)</f>
        <v>23737040.969999999</v>
      </c>
      <c r="P126" s="533">
        <v>379405</v>
      </c>
      <c r="Q126" s="27" t="s">
        <v>349</v>
      </c>
      <c r="R126" s="27">
        <f t="shared" si="8"/>
        <v>62.563859121519215</v>
      </c>
      <c r="S126" s="520">
        <f t="shared" si="9"/>
        <v>-62.811514672223048</v>
      </c>
      <c r="T126" s="520">
        <f t="shared" si="10"/>
        <v>-10.637821796170241</v>
      </c>
      <c r="U126" s="520">
        <f t="shared" si="11"/>
        <v>-58.384535745142365</v>
      </c>
    </row>
    <row r="127" spans="1:21" ht="18.75">
      <c r="A127" s="14"/>
      <c r="B127" s="283" t="s">
        <v>357</v>
      </c>
      <c r="C127" s="27">
        <v>1919505.25</v>
      </c>
      <c r="D127" s="27">
        <v>9128676.9499999993</v>
      </c>
      <c r="E127" s="27">
        <v>268663.78999999998</v>
      </c>
      <c r="F127" s="27">
        <v>5194113.99</v>
      </c>
      <c r="G127" s="27">
        <v>16510959.98</v>
      </c>
      <c r="H127" s="533">
        <v>1542</v>
      </c>
      <c r="I127" s="27" t="s">
        <v>167</v>
      </c>
      <c r="J127" s="27">
        <f t="shared" si="6"/>
        <v>10707.496744487678</v>
      </c>
      <c r="K127" s="27">
        <v>6562974.8499999996</v>
      </c>
      <c r="L127" s="27">
        <v>32133810.829999998</v>
      </c>
      <c r="M127" s="27">
        <v>1133219.5900000001</v>
      </c>
      <c r="N127" s="27">
        <v>6793112.1500000004</v>
      </c>
      <c r="O127" s="27">
        <f t="shared" si="7"/>
        <v>46623117.420000002</v>
      </c>
      <c r="P127" s="533">
        <v>1663</v>
      </c>
      <c r="Q127" s="27" t="s">
        <v>167</v>
      </c>
      <c r="R127" s="27">
        <f t="shared" si="8"/>
        <v>28035.548659049909</v>
      </c>
      <c r="S127" s="520">
        <f t="shared" si="9"/>
        <v>182.3767817042459</v>
      </c>
      <c r="T127" s="520">
        <f t="shared" si="10"/>
        <v>7.8469520103761345</v>
      </c>
      <c r="U127" s="520">
        <f t="shared" si="11"/>
        <v>161.83102669148957</v>
      </c>
    </row>
    <row r="128" spans="1:21" ht="18.75">
      <c r="A128" s="14"/>
      <c r="B128" s="283" t="s">
        <v>374</v>
      </c>
      <c r="C128" s="27">
        <v>7587522.7699999996</v>
      </c>
      <c r="D128" s="27">
        <v>43084321.350000001</v>
      </c>
      <c r="E128" s="27">
        <v>1061988.58</v>
      </c>
      <c r="F128" s="27">
        <v>11073685.34</v>
      </c>
      <c r="G128" s="27">
        <v>62807518.040000007</v>
      </c>
      <c r="H128" s="533">
        <v>5644</v>
      </c>
      <c r="I128" s="27" t="s">
        <v>168</v>
      </c>
      <c r="J128" s="27">
        <f t="shared" si="6"/>
        <v>11128.1924238129</v>
      </c>
      <c r="K128" s="27">
        <v>2908686.3</v>
      </c>
      <c r="L128" s="27">
        <v>14241586.689999999</v>
      </c>
      <c r="M128" s="27">
        <v>173073.54</v>
      </c>
      <c r="N128" s="27">
        <v>5199582.55</v>
      </c>
      <c r="O128" s="27">
        <f t="shared" si="7"/>
        <v>22522929.079999998</v>
      </c>
      <c r="P128" s="533">
        <v>13987</v>
      </c>
      <c r="Q128" s="27" t="s">
        <v>168</v>
      </c>
      <c r="R128" s="27">
        <f t="shared" si="8"/>
        <v>1610.2759047687136</v>
      </c>
      <c r="S128" s="520">
        <f t="shared" si="9"/>
        <v>-64.139756222088096</v>
      </c>
      <c r="T128" s="520">
        <f t="shared" si="10"/>
        <v>147.82069454287739</v>
      </c>
      <c r="U128" s="520">
        <f t="shared" si="11"/>
        <v>-85.529762216162524</v>
      </c>
    </row>
    <row r="129" spans="1:21" ht="18.75">
      <c r="A129" s="14"/>
      <c r="B129" s="283" t="s">
        <v>387</v>
      </c>
      <c r="C129" s="27">
        <v>1698813.35</v>
      </c>
      <c r="D129" s="27">
        <v>1079122.5999999996</v>
      </c>
      <c r="E129" s="27">
        <v>237774.62</v>
      </c>
      <c r="F129" s="27">
        <v>1736111.0700000003</v>
      </c>
      <c r="G129" s="27">
        <v>4751821.6399999997</v>
      </c>
      <c r="H129" s="533">
        <v>20493</v>
      </c>
      <c r="I129" s="27" t="s">
        <v>169</v>
      </c>
      <c r="J129" s="27">
        <f t="shared" si="6"/>
        <v>231.87535451129654</v>
      </c>
      <c r="K129" s="703" t="s">
        <v>412</v>
      </c>
      <c r="L129" s="704"/>
      <c r="M129" s="704"/>
      <c r="N129" s="704"/>
      <c r="O129" s="704"/>
      <c r="P129" s="704"/>
      <c r="Q129" s="704"/>
      <c r="R129" s="705"/>
      <c r="S129" s="520"/>
      <c r="T129" s="520"/>
      <c r="U129" s="520"/>
    </row>
    <row r="130" spans="1:21" ht="18.75">
      <c r="A130" s="14"/>
      <c r="B130" s="283" t="s">
        <v>388</v>
      </c>
      <c r="C130" s="27">
        <v>5552893.7400000002</v>
      </c>
      <c r="D130" s="27">
        <v>26408145.059999999</v>
      </c>
      <c r="E130" s="27">
        <v>777211.47</v>
      </c>
      <c r="F130" s="27">
        <v>5462333.1500000004</v>
      </c>
      <c r="G130" s="27">
        <v>38200583.419999994</v>
      </c>
      <c r="H130" s="533">
        <v>4716</v>
      </c>
      <c r="I130" s="27" t="s">
        <v>170</v>
      </c>
      <c r="J130" s="27">
        <f t="shared" si="6"/>
        <v>8100.2085284139093</v>
      </c>
      <c r="K130" s="706"/>
      <c r="L130" s="707"/>
      <c r="M130" s="707"/>
      <c r="N130" s="707"/>
      <c r="O130" s="707"/>
      <c r="P130" s="707"/>
      <c r="Q130" s="707"/>
      <c r="R130" s="708"/>
      <c r="S130" s="520"/>
      <c r="T130" s="520"/>
      <c r="U130" s="520"/>
    </row>
    <row r="131" spans="1:21" ht="18.75">
      <c r="A131" s="14"/>
      <c r="B131" s="283" t="s">
        <v>375</v>
      </c>
      <c r="C131" s="27">
        <v>2435921.4</v>
      </c>
      <c r="D131" s="27">
        <v>11584620.33</v>
      </c>
      <c r="E131" s="27">
        <v>340944.04</v>
      </c>
      <c r="F131" s="27">
        <v>7001202.2400000002</v>
      </c>
      <c r="G131" s="27">
        <v>21362688.009999998</v>
      </c>
      <c r="H131" s="533">
        <v>67534</v>
      </c>
      <c r="I131" s="27" t="s">
        <v>147</v>
      </c>
      <c r="J131" s="27">
        <f t="shared" si="6"/>
        <v>316.32493277460242</v>
      </c>
      <c r="K131" s="27">
        <v>5417102.8499999996</v>
      </c>
      <c r="L131" s="27">
        <v>26523362.039999999</v>
      </c>
      <c r="M131" s="27">
        <v>708777.35</v>
      </c>
      <c r="N131" s="27">
        <v>6519800.0499999998</v>
      </c>
      <c r="O131" s="27">
        <f t="shared" si="7"/>
        <v>39169042.289999999</v>
      </c>
      <c r="P131" s="533">
        <v>83968</v>
      </c>
      <c r="Q131" s="27" t="s">
        <v>84</v>
      </c>
      <c r="R131" s="27">
        <f t="shared" si="8"/>
        <v>466.47582757717225</v>
      </c>
      <c r="S131" s="520">
        <f t="shared" si="9"/>
        <v>83.352592481174398</v>
      </c>
      <c r="T131" s="520">
        <f t="shared" si="10"/>
        <v>24.334409334557407</v>
      </c>
      <c r="U131" s="520">
        <f t="shared" si="11"/>
        <v>47.467296834789806</v>
      </c>
    </row>
    <row r="132" spans="1:21" ht="18.75">
      <c r="A132" s="14"/>
      <c r="B132" s="283" t="s">
        <v>376</v>
      </c>
      <c r="C132" s="27">
        <v>6111967</v>
      </c>
      <c r="D132" s="27">
        <v>29066954.769999996</v>
      </c>
      <c r="E132" s="27">
        <v>855462.23</v>
      </c>
      <c r="F132" s="27">
        <v>1885317.49</v>
      </c>
      <c r="G132" s="27">
        <v>37919701.490000002</v>
      </c>
      <c r="H132" s="533">
        <v>211183</v>
      </c>
      <c r="I132" s="27" t="s">
        <v>171</v>
      </c>
      <c r="J132" s="27">
        <f t="shared" si="6"/>
        <v>179.55849424432839</v>
      </c>
      <c r="K132" s="27">
        <v>5533128.54</v>
      </c>
      <c r="L132" s="27">
        <v>27091450.129999999</v>
      </c>
      <c r="M132" s="27">
        <v>350267.87</v>
      </c>
      <c r="N132" s="27">
        <v>5086432.83</v>
      </c>
      <c r="O132" s="27">
        <f t="shared" si="7"/>
        <v>38061279.369999997</v>
      </c>
      <c r="P132" s="533">
        <v>207857</v>
      </c>
      <c r="Q132" s="27" t="s">
        <v>84</v>
      </c>
      <c r="R132" s="27">
        <f t="shared" si="8"/>
        <v>183.11281010502412</v>
      </c>
      <c r="S132" s="520">
        <f t="shared" si="9"/>
        <v>0.3733623273309033</v>
      </c>
      <c r="T132" s="520">
        <f t="shared" si="10"/>
        <v>-1.5749373765880776</v>
      </c>
      <c r="U132" s="520">
        <f t="shared" si="11"/>
        <v>1.9794751986833428</v>
      </c>
    </row>
    <row r="133" spans="1:21" ht="18.75">
      <c r="A133" s="14"/>
      <c r="B133" s="524" t="s">
        <v>389</v>
      </c>
      <c r="C133" s="102">
        <v>3587534.94</v>
      </c>
      <c r="D133" s="102">
        <v>17061400.350000001</v>
      </c>
      <c r="E133" s="102">
        <v>502129.78</v>
      </c>
      <c r="F133" s="102">
        <v>5245991.58</v>
      </c>
      <c r="G133" s="102">
        <v>26397056.650000006</v>
      </c>
      <c r="H133" s="637">
        <v>980</v>
      </c>
      <c r="I133" s="102" t="s">
        <v>172</v>
      </c>
      <c r="J133" s="102">
        <f t="shared" si="6"/>
        <v>26935.772091836741</v>
      </c>
      <c r="K133" s="709" t="s">
        <v>412</v>
      </c>
      <c r="L133" s="710"/>
      <c r="M133" s="710"/>
      <c r="N133" s="710"/>
      <c r="O133" s="710"/>
      <c r="P133" s="710"/>
      <c r="Q133" s="710"/>
      <c r="R133" s="711"/>
      <c r="S133" s="520"/>
      <c r="T133" s="520"/>
      <c r="U133" s="520"/>
    </row>
    <row r="134" spans="1:21" ht="18.75">
      <c r="A134" s="14"/>
      <c r="B134" s="299" t="s">
        <v>390</v>
      </c>
      <c r="C134" s="682" t="s">
        <v>411</v>
      </c>
      <c r="D134" s="683"/>
      <c r="E134" s="683"/>
      <c r="F134" s="683"/>
      <c r="G134" s="683"/>
      <c r="H134" s="683"/>
      <c r="I134" s="683"/>
      <c r="J134" s="684"/>
      <c r="K134" s="97">
        <v>1408999.28</v>
      </c>
      <c r="L134" s="27">
        <v>6898779.5099999998</v>
      </c>
      <c r="M134" s="27">
        <v>506858.23999999999</v>
      </c>
      <c r="N134" s="27">
        <v>481208.24</v>
      </c>
      <c r="O134" s="27">
        <f t="shared" si="7"/>
        <v>9295845.2699999996</v>
      </c>
      <c r="P134" s="533">
        <v>59</v>
      </c>
      <c r="Q134" s="27" t="s">
        <v>159</v>
      </c>
      <c r="R134" s="27">
        <f t="shared" si="8"/>
        <v>157556.69949152542</v>
      </c>
      <c r="S134" s="520">
        <v>-100</v>
      </c>
      <c r="T134" s="520">
        <v>-100</v>
      </c>
      <c r="U134" s="520">
        <v>-100</v>
      </c>
    </row>
    <row r="135" spans="1:21" ht="18.75">
      <c r="A135" s="14"/>
      <c r="B135" s="299" t="s">
        <v>391</v>
      </c>
      <c r="C135" s="685"/>
      <c r="D135" s="686"/>
      <c r="E135" s="686"/>
      <c r="F135" s="686"/>
      <c r="G135" s="686"/>
      <c r="H135" s="686"/>
      <c r="I135" s="686"/>
      <c r="J135" s="687"/>
      <c r="K135" s="97">
        <v>1664960.82</v>
      </c>
      <c r="L135" s="27">
        <v>8152025.1399999997</v>
      </c>
      <c r="M135" s="27">
        <v>791193.32</v>
      </c>
      <c r="N135" s="27">
        <v>4901849.3899999997</v>
      </c>
      <c r="O135" s="27">
        <f t="shared" si="7"/>
        <v>15510028.669999998</v>
      </c>
      <c r="P135" s="533">
        <v>12040</v>
      </c>
      <c r="Q135" s="27" t="s">
        <v>84</v>
      </c>
      <c r="R135" s="27">
        <f t="shared" si="8"/>
        <v>1288.208361295681</v>
      </c>
      <c r="S135" s="520">
        <v>-100</v>
      </c>
      <c r="T135" s="520">
        <v>-100</v>
      </c>
      <c r="U135" s="520">
        <v>-100</v>
      </c>
    </row>
    <row r="136" spans="1:21" ht="18.75">
      <c r="A136" s="14"/>
      <c r="B136" s="299" t="s">
        <v>392</v>
      </c>
      <c r="C136" s="685"/>
      <c r="D136" s="686"/>
      <c r="E136" s="686"/>
      <c r="F136" s="686"/>
      <c r="G136" s="686"/>
      <c r="H136" s="686"/>
      <c r="I136" s="686"/>
      <c r="J136" s="687"/>
      <c r="K136" s="97">
        <v>1788940.45</v>
      </c>
      <c r="L136" s="27">
        <v>8759057.5</v>
      </c>
      <c r="M136" s="27">
        <v>729381.34</v>
      </c>
      <c r="N136" s="27">
        <v>1602942.45</v>
      </c>
      <c r="O136" s="27">
        <f t="shared" si="7"/>
        <v>12880321.739999998</v>
      </c>
      <c r="P136" s="533">
        <v>1900</v>
      </c>
      <c r="Q136" s="27" t="s">
        <v>349</v>
      </c>
      <c r="R136" s="27">
        <f t="shared" si="8"/>
        <v>6779.1167052631572</v>
      </c>
      <c r="S136" s="520">
        <v>-100</v>
      </c>
      <c r="T136" s="520">
        <v>-100</v>
      </c>
      <c r="U136" s="520">
        <v>-100</v>
      </c>
    </row>
    <row r="137" spans="1:21" ht="18.75">
      <c r="A137" s="14"/>
      <c r="B137" s="299" t="s">
        <v>393</v>
      </c>
      <c r="C137" s="688"/>
      <c r="D137" s="689"/>
      <c r="E137" s="689"/>
      <c r="F137" s="689"/>
      <c r="G137" s="689"/>
      <c r="H137" s="689"/>
      <c r="I137" s="689"/>
      <c r="J137" s="690"/>
      <c r="K137" s="97">
        <v>2117107.0699999998</v>
      </c>
      <c r="L137" s="27">
        <v>10365835.560000001</v>
      </c>
      <c r="M137" s="27">
        <v>41207.99</v>
      </c>
      <c r="N137" s="27">
        <v>1303062.6200000001</v>
      </c>
      <c r="O137" s="27">
        <f>SUM(K137:N137)</f>
        <v>13827213.240000002</v>
      </c>
      <c r="P137" s="533">
        <v>861</v>
      </c>
      <c r="Q137" s="27" t="s">
        <v>351</v>
      </c>
      <c r="R137" s="27">
        <f t="shared" si="8"/>
        <v>16059.48111498258</v>
      </c>
      <c r="S137" s="520">
        <v>-100</v>
      </c>
      <c r="T137" s="520">
        <v>-100</v>
      </c>
      <c r="U137" s="520">
        <v>-100</v>
      </c>
    </row>
    <row r="138" spans="1:21" ht="30" customHeight="1" thickBot="1">
      <c r="B138" s="636" t="s">
        <v>6</v>
      </c>
      <c r="C138" s="306">
        <f>SUM(C11:C136)</f>
        <v>306549461.22000009</v>
      </c>
      <c r="D138" s="306">
        <f>SUM(D11:D136)</f>
        <v>1457870980.8299997</v>
      </c>
      <c r="E138" s="306">
        <f>SUM(E11:E136)</f>
        <v>42906233.809999987</v>
      </c>
      <c r="F138" s="306">
        <f>SUM(F11:F136)</f>
        <v>175681470.11000007</v>
      </c>
      <c r="G138" s="306">
        <f>SUM(G11:G136)</f>
        <v>1983008146.0400009</v>
      </c>
      <c r="H138" s="372"/>
      <c r="I138" s="1"/>
      <c r="J138" s="1"/>
      <c r="K138" s="635">
        <f>SUM(K11:K137)</f>
        <v>314081714.7700001</v>
      </c>
      <c r="L138" s="635">
        <f>SUM(L11:L137)</f>
        <v>1534118096.98</v>
      </c>
      <c r="M138" s="635">
        <f t="shared" ref="M138" si="12">SUM(M11:M137)</f>
        <v>50392860.25999999</v>
      </c>
      <c r="N138" s="635">
        <f>SUM(N11:N137)</f>
        <v>163452458.03000003</v>
      </c>
      <c r="O138" s="635">
        <f>SUM(O11:O137)</f>
        <v>2062045130.0400009</v>
      </c>
      <c r="P138" s="372"/>
      <c r="Q138" s="1"/>
      <c r="R138" s="1"/>
      <c r="S138" s="1"/>
      <c r="T138" s="1"/>
      <c r="U138" s="1"/>
    </row>
    <row r="139" spans="1:21" ht="21.75" thickTop="1"/>
    <row r="141" spans="1:21">
      <c r="B141" s="238" t="s">
        <v>246</v>
      </c>
    </row>
    <row r="142" spans="1:21">
      <c r="B142" s="238" t="s">
        <v>247</v>
      </c>
    </row>
    <row r="143" spans="1:21">
      <c r="B143" s="238" t="s">
        <v>184</v>
      </c>
    </row>
    <row r="144" spans="1:21" ht="18.75">
      <c r="B144" s="525" t="s">
        <v>413</v>
      </c>
    </row>
    <row r="145" spans="2:2" ht="18.75">
      <c r="B145" s="526" t="s">
        <v>405</v>
      </c>
    </row>
    <row r="146" spans="2:2">
      <c r="B146" s="238" t="s">
        <v>185</v>
      </c>
    </row>
    <row r="147" spans="2:2" ht="18.75">
      <c r="B147" s="525" t="s">
        <v>420</v>
      </c>
    </row>
    <row r="148" spans="2:2" ht="18.75">
      <c r="B148" s="526" t="s">
        <v>419</v>
      </c>
    </row>
  </sheetData>
  <mergeCells count="14">
    <mergeCell ref="K129:R130"/>
    <mergeCell ref="K133:R133"/>
    <mergeCell ref="C51:J58"/>
    <mergeCell ref="K50:R50"/>
    <mergeCell ref="K69:R69"/>
    <mergeCell ref="K89:R89"/>
    <mergeCell ref="K118:R118"/>
    <mergeCell ref="K122:R124"/>
    <mergeCell ref="C98:J98"/>
    <mergeCell ref="C134:J137"/>
    <mergeCell ref="C124:J124"/>
    <mergeCell ref="C119:J121"/>
    <mergeCell ref="C112:J113"/>
    <mergeCell ref="C106:J110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37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F1B98-3C24-449D-A6A0-8EA6794E553E}">
  <sheetPr>
    <pageSetUpPr fitToPage="1"/>
  </sheetPr>
  <dimension ref="B3:U44"/>
  <sheetViews>
    <sheetView topLeftCell="A9" zoomScale="90" zoomScaleNormal="90" workbookViewId="0">
      <selection activeCell="M26" sqref="M26"/>
    </sheetView>
  </sheetViews>
  <sheetFormatPr defaultRowHeight="13.5"/>
  <cols>
    <col min="1" max="1" width="4.375" style="75" customWidth="1"/>
    <col min="2" max="2" width="71.625" style="75" customWidth="1"/>
    <col min="3" max="3" width="16.125" style="75" customWidth="1"/>
    <col min="4" max="4" width="16.25" style="75" customWidth="1"/>
    <col min="5" max="5" width="15.25" style="75" customWidth="1"/>
    <col min="6" max="6" width="15.875" style="75" customWidth="1"/>
    <col min="7" max="7" width="17" style="75" customWidth="1"/>
    <col min="8" max="8" width="10.125" style="75" customWidth="1"/>
    <col min="9" max="9" width="9.875" style="75" customWidth="1"/>
    <col min="10" max="10" width="15.75" style="75" customWidth="1"/>
    <col min="11" max="11" width="16.125" style="75" customWidth="1"/>
    <col min="12" max="12" width="18" style="75" customWidth="1"/>
    <col min="13" max="13" width="15.25" style="75" customWidth="1"/>
    <col min="14" max="14" width="17.5" style="75" customWidth="1"/>
    <col min="15" max="15" width="17" style="75" customWidth="1"/>
    <col min="16" max="16" width="10.125" style="75" customWidth="1"/>
    <col min="17" max="17" width="9.875" style="75" customWidth="1"/>
    <col min="18" max="18" width="15.75" style="75" customWidth="1"/>
    <col min="19" max="19" width="11.75" style="75" customWidth="1"/>
    <col min="20" max="20" width="11.625" style="75" customWidth="1"/>
    <col min="21" max="21" width="14" style="75" customWidth="1"/>
    <col min="22" max="256" width="9" style="75"/>
    <col min="257" max="257" width="4.375" style="75" customWidth="1"/>
    <col min="258" max="258" width="71.625" style="75" customWidth="1"/>
    <col min="259" max="259" width="18" style="75" customWidth="1"/>
    <col min="260" max="260" width="20.125" style="75" customWidth="1"/>
    <col min="261" max="261" width="18.25" style="75" customWidth="1"/>
    <col min="262" max="262" width="18.875" style="75" customWidth="1"/>
    <col min="263" max="263" width="21.75" style="75" customWidth="1"/>
    <col min="264" max="264" width="13.125" style="75" customWidth="1"/>
    <col min="265" max="265" width="10" style="75" customWidth="1"/>
    <col min="266" max="266" width="19.125" style="75" customWidth="1"/>
    <col min="267" max="267" width="16.125" style="75" customWidth="1"/>
    <col min="268" max="268" width="16.25" style="75" customWidth="1"/>
    <col min="269" max="269" width="15.25" style="75" customWidth="1"/>
    <col min="270" max="270" width="15.875" style="75" customWidth="1"/>
    <col min="271" max="271" width="17" style="75" customWidth="1"/>
    <col min="272" max="272" width="10.125" style="75" customWidth="1"/>
    <col min="273" max="273" width="9.875" style="75" customWidth="1"/>
    <col min="274" max="274" width="15.75" style="75" customWidth="1"/>
    <col min="275" max="275" width="11.75" style="75" customWidth="1"/>
    <col min="276" max="276" width="11.625" style="75" customWidth="1"/>
    <col min="277" max="277" width="14" style="75" customWidth="1"/>
    <col min="278" max="512" width="9" style="75"/>
    <col min="513" max="513" width="4.375" style="75" customWidth="1"/>
    <col min="514" max="514" width="71.625" style="75" customWidth="1"/>
    <col min="515" max="515" width="18" style="75" customWidth="1"/>
    <col min="516" max="516" width="20.125" style="75" customWidth="1"/>
    <col min="517" max="517" width="18.25" style="75" customWidth="1"/>
    <col min="518" max="518" width="18.875" style="75" customWidth="1"/>
    <col min="519" max="519" width="21.75" style="75" customWidth="1"/>
    <col min="520" max="520" width="13.125" style="75" customWidth="1"/>
    <col min="521" max="521" width="10" style="75" customWidth="1"/>
    <col min="522" max="522" width="19.125" style="75" customWidth="1"/>
    <col min="523" max="523" width="16.125" style="75" customWidth="1"/>
    <col min="524" max="524" width="16.25" style="75" customWidth="1"/>
    <col min="525" max="525" width="15.25" style="75" customWidth="1"/>
    <col min="526" max="526" width="15.875" style="75" customWidth="1"/>
    <col min="527" max="527" width="17" style="75" customWidth="1"/>
    <col min="528" max="528" width="10.125" style="75" customWidth="1"/>
    <col min="529" max="529" width="9.875" style="75" customWidth="1"/>
    <col min="530" max="530" width="15.75" style="75" customWidth="1"/>
    <col min="531" max="531" width="11.75" style="75" customWidth="1"/>
    <col min="532" max="532" width="11.625" style="75" customWidth="1"/>
    <col min="533" max="533" width="14" style="75" customWidth="1"/>
    <col min="534" max="768" width="9" style="75"/>
    <col min="769" max="769" width="4.375" style="75" customWidth="1"/>
    <col min="770" max="770" width="71.625" style="75" customWidth="1"/>
    <col min="771" max="771" width="18" style="75" customWidth="1"/>
    <col min="772" max="772" width="20.125" style="75" customWidth="1"/>
    <col min="773" max="773" width="18.25" style="75" customWidth="1"/>
    <col min="774" max="774" width="18.875" style="75" customWidth="1"/>
    <col min="775" max="775" width="21.75" style="75" customWidth="1"/>
    <col min="776" max="776" width="13.125" style="75" customWidth="1"/>
    <col min="777" max="777" width="10" style="75" customWidth="1"/>
    <col min="778" max="778" width="19.125" style="75" customWidth="1"/>
    <col min="779" max="779" width="16.125" style="75" customWidth="1"/>
    <col min="780" max="780" width="16.25" style="75" customWidth="1"/>
    <col min="781" max="781" width="15.25" style="75" customWidth="1"/>
    <col min="782" max="782" width="15.875" style="75" customWidth="1"/>
    <col min="783" max="783" width="17" style="75" customWidth="1"/>
    <col min="784" max="784" width="10.125" style="75" customWidth="1"/>
    <col min="785" max="785" width="9.875" style="75" customWidth="1"/>
    <col min="786" max="786" width="15.75" style="75" customWidth="1"/>
    <col min="787" max="787" width="11.75" style="75" customWidth="1"/>
    <col min="788" max="788" width="11.625" style="75" customWidth="1"/>
    <col min="789" max="789" width="14" style="75" customWidth="1"/>
    <col min="790" max="1024" width="9" style="75"/>
    <col min="1025" max="1025" width="4.375" style="75" customWidth="1"/>
    <col min="1026" max="1026" width="71.625" style="75" customWidth="1"/>
    <col min="1027" max="1027" width="18" style="75" customWidth="1"/>
    <col min="1028" max="1028" width="20.125" style="75" customWidth="1"/>
    <col min="1029" max="1029" width="18.25" style="75" customWidth="1"/>
    <col min="1030" max="1030" width="18.875" style="75" customWidth="1"/>
    <col min="1031" max="1031" width="21.75" style="75" customWidth="1"/>
    <col min="1032" max="1032" width="13.125" style="75" customWidth="1"/>
    <col min="1033" max="1033" width="10" style="75" customWidth="1"/>
    <col min="1034" max="1034" width="19.125" style="75" customWidth="1"/>
    <col min="1035" max="1035" width="16.125" style="75" customWidth="1"/>
    <col min="1036" max="1036" width="16.25" style="75" customWidth="1"/>
    <col min="1037" max="1037" width="15.25" style="75" customWidth="1"/>
    <col min="1038" max="1038" width="15.875" style="75" customWidth="1"/>
    <col min="1039" max="1039" width="17" style="75" customWidth="1"/>
    <col min="1040" max="1040" width="10.125" style="75" customWidth="1"/>
    <col min="1041" max="1041" width="9.875" style="75" customWidth="1"/>
    <col min="1042" max="1042" width="15.75" style="75" customWidth="1"/>
    <col min="1043" max="1043" width="11.75" style="75" customWidth="1"/>
    <col min="1044" max="1044" width="11.625" style="75" customWidth="1"/>
    <col min="1045" max="1045" width="14" style="75" customWidth="1"/>
    <col min="1046" max="1280" width="9" style="75"/>
    <col min="1281" max="1281" width="4.375" style="75" customWidth="1"/>
    <col min="1282" max="1282" width="71.625" style="75" customWidth="1"/>
    <col min="1283" max="1283" width="18" style="75" customWidth="1"/>
    <col min="1284" max="1284" width="20.125" style="75" customWidth="1"/>
    <col min="1285" max="1285" width="18.25" style="75" customWidth="1"/>
    <col min="1286" max="1286" width="18.875" style="75" customWidth="1"/>
    <col min="1287" max="1287" width="21.75" style="75" customWidth="1"/>
    <col min="1288" max="1288" width="13.125" style="75" customWidth="1"/>
    <col min="1289" max="1289" width="10" style="75" customWidth="1"/>
    <col min="1290" max="1290" width="19.125" style="75" customWidth="1"/>
    <col min="1291" max="1291" width="16.125" style="75" customWidth="1"/>
    <col min="1292" max="1292" width="16.25" style="75" customWidth="1"/>
    <col min="1293" max="1293" width="15.25" style="75" customWidth="1"/>
    <col min="1294" max="1294" width="15.875" style="75" customWidth="1"/>
    <col min="1295" max="1295" width="17" style="75" customWidth="1"/>
    <col min="1296" max="1296" width="10.125" style="75" customWidth="1"/>
    <col min="1297" max="1297" width="9.875" style="75" customWidth="1"/>
    <col min="1298" max="1298" width="15.75" style="75" customWidth="1"/>
    <col min="1299" max="1299" width="11.75" style="75" customWidth="1"/>
    <col min="1300" max="1300" width="11.625" style="75" customWidth="1"/>
    <col min="1301" max="1301" width="14" style="75" customWidth="1"/>
    <col min="1302" max="1536" width="9" style="75"/>
    <col min="1537" max="1537" width="4.375" style="75" customWidth="1"/>
    <col min="1538" max="1538" width="71.625" style="75" customWidth="1"/>
    <col min="1539" max="1539" width="18" style="75" customWidth="1"/>
    <col min="1540" max="1540" width="20.125" style="75" customWidth="1"/>
    <col min="1541" max="1541" width="18.25" style="75" customWidth="1"/>
    <col min="1542" max="1542" width="18.875" style="75" customWidth="1"/>
    <col min="1543" max="1543" width="21.75" style="75" customWidth="1"/>
    <col min="1544" max="1544" width="13.125" style="75" customWidth="1"/>
    <col min="1545" max="1545" width="10" style="75" customWidth="1"/>
    <col min="1546" max="1546" width="19.125" style="75" customWidth="1"/>
    <col min="1547" max="1547" width="16.125" style="75" customWidth="1"/>
    <col min="1548" max="1548" width="16.25" style="75" customWidth="1"/>
    <col min="1549" max="1549" width="15.25" style="75" customWidth="1"/>
    <col min="1550" max="1550" width="15.875" style="75" customWidth="1"/>
    <col min="1551" max="1551" width="17" style="75" customWidth="1"/>
    <col min="1552" max="1552" width="10.125" style="75" customWidth="1"/>
    <col min="1553" max="1553" width="9.875" style="75" customWidth="1"/>
    <col min="1554" max="1554" width="15.75" style="75" customWidth="1"/>
    <col min="1555" max="1555" width="11.75" style="75" customWidth="1"/>
    <col min="1556" max="1556" width="11.625" style="75" customWidth="1"/>
    <col min="1557" max="1557" width="14" style="75" customWidth="1"/>
    <col min="1558" max="1792" width="9" style="75"/>
    <col min="1793" max="1793" width="4.375" style="75" customWidth="1"/>
    <col min="1794" max="1794" width="71.625" style="75" customWidth="1"/>
    <col min="1795" max="1795" width="18" style="75" customWidth="1"/>
    <col min="1796" max="1796" width="20.125" style="75" customWidth="1"/>
    <col min="1797" max="1797" width="18.25" style="75" customWidth="1"/>
    <col min="1798" max="1798" width="18.875" style="75" customWidth="1"/>
    <col min="1799" max="1799" width="21.75" style="75" customWidth="1"/>
    <col min="1800" max="1800" width="13.125" style="75" customWidth="1"/>
    <col min="1801" max="1801" width="10" style="75" customWidth="1"/>
    <col min="1802" max="1802" width="19.125" style="75" customWidth="1"/>
    <col min="1803" max="1803" width="16.125" style="75" customWidth="1"/>
    <col min="1804" max="1804" width="16.25" style="75" customWidth="1"/>
    <col min="1805" max="1805" width="15.25" style="75" customWidth="1"/>
    <col min="1806" max="1806" width="15.875" style="75" customWidth="1"/>
    <col min="1807" max="1807" width="17" style="75" customWidth="1"/>
    <col min="1808" max="1808" width="10.125" style="75" customWidth="1"/>
    <col min="1809" max="1809" width="9.875" style="75" customWidth="1"/>
    <col min="1810" max="1810" width="15.75" style="75" customWidth="1"/>
    <col min="1811" max="1811" width="11.75" style="75" customWidth="1"/>
    <col min="1812" max="1812" width="11.625" style="75" customWidth="1"/>
    <col min="1813" max="1813" width="14" style="75" customWidth="1"/>
    <col min="1814" max="2048" width="9" style="75"/>
    <col min="2049" max="2049" width="4.375" style="75" customWidth="1"/>
    <col min="2050" max="2050" width="71.625" style="75" customWidth="1"/>
    <col min="2051" max="2051" width="18" style="75" customWidth="1"/>
    <col min="2052" max="2052" width="20.125" style="75" customWidth="1"/>
    <col min="2053" max="2053" width="18.25" style="75" customWidth="1"/>
    <col min="2054" max="2054" width="18.875" style="75" customWidth="1"/>
    <col min="2055" max="2055" width="21.75" style="75" customWidth="1"/>
    <col min="2056" max="2056" width="13.125" style="75" customWidth="1"/>
    <col min="2057" max="2057" width="10" style="75" customWidth="1"/>
    <col min="2058" max="2058" width="19.125" style="75" customWidth="1"/>
    <col min="2059" max="2059" width="16.125" style="75" customWidth="1"/>
    <col min="2060" max="2060" width="16.25" style="75" customWidth="1"/>
    <col min="2061" max="2061" width="15.25" style="75" customWidth="1"/>
    <col min="2062" max="2062" width="15.875" style="75" customWidth="1"/>
    <col min="2063" max="2063" width="17" style="75" customWidth="1"/>
    <col min="2064" max="2064" width="10.125" style="75" customWidth="1"/>
    <col min="2065" max="2065" width="9.875" style="75" customWidth="1"/>
    <col min="2066" max="2066" width="15.75" style="75" customWidth="1"/>
    <col min="2067" max="2067" width="11.75" style="75" customWidth="1"/>
    <col min="2068" max="2068" width="11.625" style="75" customWidth="1"/>
    <col min="2069" max="2069" width="14" style="75" customWidth="1"/>
    <col min="2070" max="2304" width="9" style="75"/>
    <col min="2305" max="2305" width="4.375" style="75" customWidth="1"/>
    <col min="2306" max="2306" width="71.625" style="75" customWidth="1"/>
    <col min="2307" max="2307" width="18" style="75" customWidth="1"/>
    <col min="2308" max="2308" width="20.125" style="75" customWidth="1"/>
    <col min="2309" max="2309" width="18.25" style="75" customWidth="1"/>
    <col min="2310" max="2310" width="18.875" style="75" customWidth="1"/>
    <col min="2311" max="2311" width="21.75" style="75" customWidth="1"/>
    <col min="2312" max="2312" width="13.125" style="75" customWidth="1"/>
    <col min="2313" max="2313" width="10" style="75" customWidth="1"/>
    <col min="2314" max="2314" width="19.125" style="75" customWidth="1"/>
    <col min="2315" max="2315" width="16.125" style="75" customWidth="1"/>
    <col min="2316" max="2316" width="16.25" style="75" customWidth="1"/>
    <col min="2317" max="2317" width="15.25" style="75" customWidth="1"/>
    <col min="2318" max="2318" width="15.875" style="75" customWidth="1"/>
    <col min="2319" max="2319" width="17" style="75" customWidth="1"/>
    <col min="2320" max="2320" width="10.125" style="75" customWidth="1"/>
    <col min="2321" max="2321" width="9.875" style="75" customWidth="1"/>
    <col min="2322" max="2322" width="15.75" style="75" customWidth="1"/>
    <col min="2323" max="2323" width="11.75" style="75" customWidth="1"/>
    <col min="2324" max="2324" width="11.625" style="75" customWidth="1"/>
    <col min="2325" max="2325" width="14" style="75" customWidth="1"/>
    <col min="2326" max="2560" width="9" style="75"/>
    <col min="2561" max="2561" width="4.375" style="75" customWidth="1"/>
    <col min="2562" max="2562" width="71.625" style="75" customWidth="1"/>
    <col min="2563" max="2563" width="18" style="75" customWidth="1"/>
    <col min="2564" max="2564" width="20.125" style="75" customWidth="1"/>
    <col min="2565" max="2565" width="18.25" style="75" customWidth="1"/>
    <col min="2566" max="2566" width="18.875" style="75" customWidth="1"/>
    <col min="2567" max="2567" width="21.75" style="75" customWidth="1"/>
    <col min="2568" max="2568" width="13.125" style="75" customWidth="1"/>
    <col min="2569" max="2569" width="10" style="75" customWidth="1"/>
    <col min="2570" max="2570" width="19.125" style="75" customWidth="1"/>
    <col min="2571" max="2571" width="16.125" style="75" customWidth="1"/>
    <col min="2572" max="2572" width="16.25" style="75" customWidth="1"/>
    <col min="2573" max="2573" width="15.25" style="75" customWidth="1"/>
    <col min="2574" max="2574" width="15.875" style="75" customWidth="1"/>
    <col min="2575" max="2575" width="17" style="75" customWidth="1"/>
    <col min="2576" max="2576" width="10.125" style="75" customWidth="1"/>
    <col min="2577" max="2577" width="9.875" style="75" customWidth="1"/>
    <col min="2578" max="2578" width="15.75" style="75" customWidth="1"/>
    <col min="2579" max="2579" width="11.75" style="75" customWidth="1"/>
    <col min="2580" max="2580" width="11.625" style="75" customWidth="1"/>
    <col min="2581" max="2581" width="14" style="75" customWidth="1"/>
    <col min="2582" max="2816" width="9" style="75"/>
    <col min="2817" max="2817" width="4.375" style="75" customWidth="1"/>
    <col min="2818" max="2818" width="71.625" style="75" customWidth="1"/>
    <col min="2819" max="2819" width="18" style="75" customWidth="1"/>
    <col min="2820" max="2820" width="20.125" style="75" customWidth="1"/>
    <col min="2821" max="2821" width="18.25" style="75" customWidth="1"/>
    <col min="2822" max="2822" width="18.875" style="75" customWidth="1"/>
    <col min="2823" max="2823" width="21.75" style="75" customWidth="1"/>
    <col min="2824" max="2824" width="13.125" style="75" customWidth="1"/>
    <col min="2825" max="2825" width="10" style="75" customWidth="1"/>
    <col min="2826" max="2826" width="19.125" style="75" customWidth="1"/>
    <col min="2827" max="2827" width="16.125" style="75" customWidth="1"/>
    <col min="2828" max="2828" width="16.25" style="75" customWidth="1"/>
    <col min="2829" max="2829" width="15.25" style="75" customWidth="1"/>
    <col min="2830" max="2830" width="15.875" style="75" customWidth="1"/>
    <col min="2831" max="2831" width="17" style="75" customWidth="1"/>
    <col min="2832" max="2832" width="10.125" style="75" customWidth="1"/>
    <col min="2833" max="2833" width="9.875" style="75" customWidth="1"/>
    <col min="2834" max="2834" width="15.75" style="75" customWidth="1"/>
    <col min="2835" max="2835" width="11.75" style="75" customWidth="1"/>
    <col min="2836" max="2836" width="11.625" style="75" customWidth="1"/>
    <col min="2837" max="2837" width="14" style="75" customWidth="1"/>
    <col min="2838" max="3072" width="9" style="75"/>
    <col min="3073" max="3073" width="4.375" style="75" customWidth="1"/>
    <col min="3074" max="3074" width="71.625" style="75" customWidth="1"/>
    <col min="3075" max="3075" width="18" style="75" customWidth="1"/>
    <col min="3076" max="3076" width="20.125" style="75" customWidth="1"/>
    <col min="3077" max="3077" width="18.25" style="75" customWidth="1"/>
    <col min="3078" max="3078" width="18.875" style="75" customWidth="1"/>
    <col min="3079" max="3079" width="21.75" style="75" customWidth="1"/>
    <col min="3080" max="3080" width="13.125" style="75" customWidth="1"/>
    <col min="3081" max="3081" width="10" style="75" customWidth="1"/>
    <col min="3082" max="3082" width="19.125" style="75" customWidth="1"/>
    <col min="3083" max="3083" width="16.125" style="75" customWidth="1"/>
    <col min="3084" max="3084" width="16.25" style="75" customWidth="1"/>
    <col min="3085" max="3085" width="15.25" style="75" customWidth="1"/>
    <col min="3086" max="3086" width="15.875" style="75" customWidth="1"/>
    <col min="3087" max="3087" width="17" style="75" customWidth="1"/>
    <col min="3088" max="3088" width="10.125" style="75" customWidth="1"/>
    <col min="3089" max="3089" width="9.875" style="75" customWidth="1"/>
    <col min="3090" max="3090" width="15.75" style="75" customWidth="1"/>
    <col min="3091" max="3091" width="11.75" style="75" customWidth="1"/>
    <col min="3092" max="3092" width="11.625" style="75" customWidth="1"/>
    <col min="3093" max="3093" width="14" style="75" customWidth="1"/>
    <col min="3094" max="3328" width="9" style="75"/>
    <col min="3329" max="3329" width="4.375" style="75" customWidth="1"/>
    <col min="3330" max="3330" width="71.625" style="75" customWidth="1"/>
    <col min="3331" max="3331" width="18" style="75" customWidth="1"/>
    <col min="3332" max="3332" width="20.125" style="75" customWidth="1"/>
    <col min="3333" max="3333" width="18.25" style="75" customWidth="1"/>
    <col min="3334" max="3334" width="18.875" style="75" customWidth="1"/>
    <col min="3335" max="3335" width="21.75" style="75" customWidth="1"/>
    <col min="3336" max="3336" width="13.125" style="75" customWidth="1"/>
    <col min="3337" max="3337" width="10" style="75" customWidth="1"/>
    <col min="3338" max="3338" width="19.125" style="75" customWidth="1"/>
    <col min="3339" max="3339" width="16.125" style="75" customWidth="1"/>
    <col min="3340" max="3340" width="16.25" style="75" customWidth="1"/>
    <col min="3341" max="3341" width="15.25" style="75" customWidth="1"/>
    <col min="3342" max="3342" width="15.875" style="75" customWidth="1"/>
    <col min="3343" max="3343" width="17" style="75" customWidth="1"/>
    <col min="3344" max="3344" width="10.125" style="75" customWidth="1"/>
    <col min="3345" max="3345" width="9.875" style="75" customWidth="1"/>
    <col min="3346" max="3346" width="15.75" style="75" customWidth="1"/>
    <col min="3347" max="3347" width="11.75" style="75" customWidth="1"/>
    <col min="3348" max="3348" width="11.625" style="75" customWidth="1"/>
    <col min="3349" max="3349" width="14" style="75" customWidth="1"/>
    <col min="3350" max="3584" width="9" style="75"/>
    <col min="3585" max="3585" width="4.375" style="75" customWidth="1"/>
    <col min="3586" max="3586" width="71.625" style="75" customWidth="1"/>
    <col min="3587" max="3587" width="18" style="75" customWidth="1"/>
    <col min="3588" max="3588" width="20.125" style="75" customWidth="1"/>
    <col min="3589" max="3589" width="18.25" style="75" customWidth="1"/>
    <col min="3590" max="3590" width="18.875" style="75" customWidth="1"/>
    <col min="3591" max="3591" width="21.75" style="75" customWidth="1"/>
    <col min="3592" max="3592" width="13.125" style="75" customWidth="1"/>
    <col min="3593" max="3593" width="10" style="75" customWidth="1"/>
    <col min="3594" max="3594" width="19.125" style="75" customWidth="1"/>
    <col min="3595" max="3595" width="16.125" style="75" customWidth="1"/>
    <col min="3596" max="3596" width="16.25" style="75" customWidth="1"/>
    <col min="3597" max="3597" width="15.25" style="75" customWidth="1"/>
    <col min="3598" max="3598" width="15.875" style="75" customWidth="1"/>
    <col min="3599" max="3599" width="17" style="75" customWidth="1"/>
    <col min="3600" max="3600" width="10.125" style="75" customWidth="1"/>
    <col min="3601" max="3601" width="9.875" style="75" customWidth="1"/>
    <col min="3602" max="3602" width="15.75" style="75" customWidth="1"/>
    <col min="3603" max="3603" width="11.75" style="75" customWidth="1"/>
    <col min="3604" max="3604" width="11.625" style="75" customWidth="1"/>
    <col min="3605" max="3605" width="14" style="75" customWidth="1"/>
    <col min="3606" max="3840" width="9" style="75"/>
    <col min="3841" max="3841" width="4.375" style="75" customWidth="1"/>
    <col min="3842" max="3842" width="71.625" style="75" customWidth="1"/>
    <col min="3843" max="3843" width="18" style="75" customWidth="1"/>
    <col min="3844" max="3844" width="20.125" style="75" customWidth="1"/>
    <col min="3845" max="3845" width="18.25" style="75" customWidth="1"/>
    <col min="3846" max="3846" width="18.875" style="75" customWidth="1"/>
    <col min="3847" max="3847" width="21.75" style="75" customWidth="1"/>
    <col min="3848" max="3848" width="13.125" style="75" customWidth="1"/>
    <col min="3849" max="3849" width="10" style="75" customWidth="1"/>
    <col min="3850" max="3850" width="19.125" style="75" customWidth="1"/>
    <col min="3851" max="3851" width="16.125" style="75" customWidth="1"/>
    <col min="3852" max="3852" width="16.25" style="75" customWidth="1"/>
    <col min="3853" max="3853" width="15.25" style="75" customWidth="1"/>
    <col min="3854" max="3854" width="15.875" style="75" customWidth="1"/>
    <col min="3855" max="3855" width="17" style="75" customWidth="1"/>
    <col min="3856" max="3856" width="10.125" style="75" customWidth="1"/>
    <col min="3857" max="3857" width="9.875" style="75" customWidth="1"/>
    <col min="3858" max="3858" width="15.75" style="75" customWidth="1"/>
    <col min="3859" max="3859" width="11.75" style="75" customWidth="1"/>
    <col min="3860" max="3860" width="11.625" style="75" customWidth="1"/>
    <col min="3861" max="3861" width="14" style="75" customWidth="1"/>
    <col min="3862" max="4096" width="9" style="75"/>
    <col min="4097" max="4097" width="4.375" style="75" customWidth="1"/>
    <col min="4098" max="4098" width="71.625" style="75" customWidth="1"/>
    <col min="4099" max="4099" width="18" style="75" customWidth="1"/>
    <col min="4100" max="4100" width="20.125" style="75" customWidth="1"/>
    <col min="4101" max="4101" width="18.25" style="75" customWidth="1"/>
    <col min="4102" max="4102" width="18.875" style="75" customWidth="1"/>
    <col min="4103" max="4103" width="21.75" style="75" customWidth="1"/>
    <col min="4104" max="4104" width="13.125" style="75" customWidth="1"/>
    <col min="4105" max="4105" width="10" style="75" customWidth="1"/>
    <col min="4106" max="4106" width="19.125" style="75" customWidth="1"/>
    <col min="4107" max="4107" width="16.125" style="75" customWidth="1"/>
    <col min="4108" max="4108" width="16.25" style="75" customWidth="1"/>
    <col min="4109" max="4109" width="15.25" style="75" customWidth="1"/>
    <col min="4110" max="4110" width="15.875" style="75" customWidth="1"/>
    <col min="4111" max="4111" width="17" style="75" customWidth="1"/>
    <col min="4112" max="4112" width="10.125" style="75" customWidth="1"/>
    <col min="4113" max="4113" width="9.875" style="75" customWidth="1"/>
    <col min="4114" max="4114" width="15.75" style="75" customWidth="1"/>
    <col min="4115" max="4115" width="11.75" style="75" customWidth="1"/>
    <col min="4116" max="4116" width="11.625" style="75" customWidth="1"/>
    <col min="4117" max="4117" width="14" style="75" customWidth="1"/>
    <col min="4118" max="4352" width="9" style="75"/>
    <col min="4353" max="4353" width="4.375" style="75" customWidth="1"/>
    <col min="4354" max="4354" width="71.625" style="75" customWidth="1"/>
    <col min="4355" max="4355" width="18" style="75" customWidth="1"/>
    <col min="4356" max="4356" width="20.125" style="75" customWidth="1"/>
    <col min="4357" max="4357" width="18.25" style="75" customWidth="1"/>
    <col min="4358" max="4358" width="18.875" style="75" customWidth="1"/>
    <col min="4359" max="4359" width="21.75" style="75" customWidth="1"/>
    <col min="4360" max="4360" width="13.125" style="75" customWidth="1"/>
    <col min="4361" max="4361" width="10" style="75" customWidth="1"/>
    <col min="4362" max="4362" width="19.125" style="75" customWidth="1"/>
    <col min="4363" max="4363" width="16.125" style="75" customWidth="1"/>
    <col min="4364" max="4364" width="16.25" style="75" customWidth="1"/>
    <col min="4365" max="4365" width="15.25" style="75" customWidth="1"/>
    <col min="4366" max="4366" width="15.875" style="75" customWidth="1"/>
    <col min="4367" max="4367" width="17" style="75" customWidth="1"/>
    <col min="4368" max="4368" width="10.125" style="75" customWidth="1"/>
    <col min="4369" max="4369" width="9.875" style="75" customWidth="1"/>
    <col min="4370" max="4370" width="15.75" style="75" customWidth="1"/>
    <col min="4371" max="4371" width="11.75" style="75" customWidth="1"/>
    <col min="4372" max="4372" width="11.625" style="75" customWidth="1"/>
    <col min="4373" max="4373" width="14" style="75" customWidth="1"/>
    <col min="4374" max="4608" width="9" style="75"/>
    <col min="4609" max="4609" width="4.375" style="75" customWidth="1"/>
    <col min="4610" max="4610" width="71.625" style="75" customWidth="1"/>
    <col min="4611" max="4611" width="18" style="75" customWidth="1"/>
    <col min="4612" max="4612" width="20.125" style="75" customWidth="1"/>
    <col min="4613" max="4613" width="18.25" style="75" customWidth="1"/>
    <col min="4614" max="4614" width="18.875" style="75" customWidth="1"/>
    <col min="4615" max="4615" width="21.75" style="75" customWidth="1"/>
    <col min="4616" max="4616" width="13.125" style="75" customWidth="1"/>
    <col min="4617" max="4617" width="10" style="75" customWidth="1"/>
    <col min="4618" max="4618" width="19.125" style="75" customWidth="1"/>
    <col min="4619" max="4619" width="16.125" style="75" customWidth="1"/>
    <col min="4620" max="4620" width="16.25" style="75" customWidth="1"/>
    <col min="4621" max="4621" width="15.25" style="75" customWidth="1"/>
    <col min="4622" max="4622" width="15.875" style="75" customWidth="1"/>
    <col min="4623" max="4623" width="17" style="75" customWidth="1"/>
    <col min="4624" max="4624" width="10.125" style="75" customWidth="1"/>
    <col min="4625" max="4625" width="9.875" style="75" customWidth="1"/>
    <col min="4626" max="4626" width="15.75" style="75" customWidth="1"/>
    <col min="4627" max="4627" width="11.75" style="75" customWidth="1"/>
    <col min="4628" max="4628" width="11.625" style="75" customWidth="1"/>
    <col min="4629" max="4629" width="14" style="75" customWidth="1"/>
    <col min="4630" max="4864" width="9" style="75"/>
    <col min="4865" max="4865" width="4.375" style="75" customWidth="1"/>
    <col min="4866" max="4866" width="71.625" style="75" customWidth="1"/>
    <col min="4867" max="4867" width="18" style="75" customWidth="1"/>
    <col min="4868" max="4868" width="20.125" style="75" customWidth="1"/>
    <col min="4869" max="4869" width="18.25" style="75" customWidth="1"/>
    <col min="4870" max="4870" width="18.875" style="75" customWidth="1"/>
    <col min="4871" max="4871" width="21.75" style="75" customWidth="1"/>
    <col min="4872" max="4872" width="13.125" style="75" customWidth="1"/>
    <col min="4873" max="4873" width="10" style="75" customWidth="1"/>
    <col min="4874" max="4874" width="19.125" style="75" customWidth="1"/>
    <col min="4875" max="4875" width="16.125" style="75" customWidth="1"/>
    <col min="4876" max="4876" width="16.25" style="75" customWidth="1"/>
    <col min="4877" max="4877" width="15.25" style="75" customWidth="1"/>
    <col min="4878" max="4878" width="15.875" style="75" customWidth="1"/>
    <col min="4879" max="4879" width="17" style="75" customWidth="1"/>
    <col min="4880" max="4880" width="10.125" style="75" customWidth="1"/>
    <col min="4881" max="4881" width="9.875" style="75" customWidth="1"/>
    <col min="4882" max="4882" width="15.75" style="75" customWidth="1"/>
    <col min="4883" max="4883" width="11.75" style="75" customWidth="1"/>
    <col min="4884" max="4884" width="11.625" style="75" customWidth="1"/>
    <col min="4885" max="4885" width="14" style="75" customWidth="1"/>
    <col min="4886" max="5120" width="9" style="75"/>
    <col min="5121" max="5121" width="4.375" style="75" customWidth="1"/>
    <col min="5122" max="5122" width="71.625" style="75" customWidth="1"/>
    <col min="5123" max="5123" width="18" style="75" customWidth="1"/>
    <col min="5124" max="5124" width="20.125" style="75" customWidth="1"/>
    <col min="5125" max="5125" width="18.25" style="75" customWidth="1"/>
    <col min="5126" max="5126" width="18.875" style="75" customWidth="1"/>
    <col min="5127" max="5127" width="21.75" style="75" customWidth="1"/>
    <col min="5128" max="5128" width="13.125" style="75" customWidth="1"/>
    <col min="5129" max="5129" width="10" style="75" customWidth="1"/>
    <col min="5130" max="5130" width="19.125" style="75" customWidth="1"/>
    <col min="5131" max="5131" width="16.125" style="75" customWidth="1"/>
    <col min="5132" max="5132" width="16.25" style="75" customWidth="1"/>
    <col min="5133" max="5133" width="15.25" style="75" customWidth="1"/>
    <col min="5134" max="5134" width="15.875" style="75" customWidth="1"/>
    <col min="5135" max="5135" width="17" style="75" customWidth="1"/>
    <col min="5136" max="5136" width="10.125" style="75" customWidth="1"/>
    <col min="5137" max="5137" width="9.875" style="75" customWidth="1"/>
    <col min="5138" max="5138" width="15.75" style="75" customWidth="1"/>
    <col min="5139" max="5139" width="11.75" style="75" customWidth="1"/>
    <col min="5140" max="5140" width="11.625" style="75" customWidth="1"/>
    <col min="5141" max="5141" width="14" style="75" customWidth="1"/>
    <col min="5142" max="5376" width="9" style="75"/>
    <col min="5377" max="5377" width="4.375" style="75" customWidth="1"/>
    <col min="5378" max="5378" width="71.625" style="75" customWidth="1"/>
    <col min="5379" max="5379" width="18" style="75" customWidth="1"/>
    <col min="5380" max="5380" width="20.125" style="75" customWidth="1"/>
    <col min="5381" max="5381" width="18.25" style="75" customWidth="1"/>
    <col min="5382" max="5382" width="18.875" style="75" customWidth="1"/>
    <col min="5383" max="5383" width="21.75" style="75" customWidth="1"/>
    <col min="5384" max="5384" width="13.125" style="75" customWidth="1"/>
    <col min="5385" max="5385" width="10" style="75" customWidth="1"/>
    <col min="5386" max="5386" width="19.125" style="75" customWidth="1"/>
    <col min="5387" max="5387" width="16.125" style="75" customWidth="1"/>
    <col min="5388" max="5388" width="16.25" style="75" customWidth="1"/>
    <col min="5389" max="5389" width="15.25" style="75" customWidth="1"/>
    <col min="5390" max="5390" width="15.875" style="75" customWidth="1"/>
    <col min="5391" max="5391" width="17" style="75" customWidth="1"/>
    <col min="5392" max="5392" width="10.125" style="75" customWidth="1"/>
    <col min="5393" max="5393" width="9.875" style="75" customWidth="1"/>
    <col min="5394" max="5394" width="15.75" style="75" customWidth="1"/>
    <col min="5395" max="5395" width="11.75" style="75" customWidth="1"/>
    <col min="5396" max="5396" width="11.625" style="75" customWidth="1"/>
    <col min="5397" max="5397" width="14" style="75" customWidth="1"/>
    <col min="5398" max="5632" width="9" style="75"/>
    <col min="5633" max="5633" width="4.375" style="75" customWidth="1"/>
    <col min="5634" max="5634" width="71.625" style="75" customWidth="1"/>
    <col min="5635" max="5635" width="18" style="75" customWidth="1"/>
    <col min="5636" max="5636" width="20.125" style="75" customWidth="1"/>
    <col min="5637" max="5637" width="18.25" style="75" customWidth="1"/>
    <col min="5638" max="5638" width="18.875" style="75" customWidth="1"/>
    <col min="5639" max="5639" width="21.75" style="75" customWidth="1"/>
    <col min="5640" max="5640" width="13.125" style="75" customWidth="1"/>
    <col min="5641" max="5641" width="10" style="75" customWidth="1"/>
    <col min="5642" max="5642" width="19.125" style="75" customWidth="1"/>
    <col min="5643" max="5643" width="16.125" style="75" customWidth="1"/>
    <col min="5644" max="5644" width="16.25" style="75" customWidth="1"/>
    <col min="5645" max="5645" width="15.25" style="75" customWidth="1"/>
    <col min="5646" max="5646" width="15.875" style="75" customWidth="1"/>
    <col min="5647" max="5647" width="17" style="75" customWidth="1"/>
    <col min="5648" max="5648" width="10.125" style="75" customWidth="1"/>
    <col min="5649" max="5649" width="9.875" style="75" customWidth="1"/>
    <col min="5650" max="5650" width="15.75" style="75" customWidth="1"/>
    <col min="5651" max="5651" width="11.75" style="75" customWidth="1"/>
    <col min="5652" max="5652" width="11.625" style="75" customWidth="1"/>
    <col min="5653" max="5653" width="14" style="75" customWidth="1"/>
    <col min="5654" max="5888" width="9" style="75"/>
    <col min="5889" max="5889" width="4.375" style="75" customWidth="1"/>
    <col min="5890" max="5890" width="71.625" style="75" customWidth="1"/>
    <col min="5891" max="5891" width="18" style="75" customWidth="1"/>
    <col min="5892" max="5892" width="20.125" style="75" customWidth="1"/>
    <col min="5893" max="5893" width="18.25" style="75" customWidth="1"/>
    <col min="5894" max="5894" width="18.875" style="75" customWidth="1"/>
    <col min="5895" max="5895" width="21.75" style="75" customWidth="1"/>
    <col min="5896" max="5896" width="13.125" style="75" customWidth="1"/>
    <col min="5897" max="5897" width="10" style="75" customWidth="1"/>
    <col min="5898" max="5898" width="19.125" style="75" customWidth="1"/>
    <col min="5899" max="5899" width="16.125" style="75" customWidth="1"/>
    <col min="5900" max="5900" width="16.25" style="75" customWidth="1"/>
    <col min="5901" max="5901" width="15.25" style="75" customWidth="1"/>
    <col min="5902" max="5902" width="15.875" style="75" customWidth="1"/>
    <col min="5903" max="5903" width="17" style="75" customWidth="1"/>
    <col min="5904" max="5904" width="10.125" style="75" customWidth="1"/>
    <col min="5905" max="5905" width="9.875" style="75" customWidth="1"/>
    <col min="5906" max="5906" width="15.75" style="75" customWidth="1"/>
    <col min="5907" max="5907" width="11.75" style="75" customWidth="1"/>
    <col min="5908" max="5908" width="11.625" style="75" customWidth="1"/>
    <col min="5909" max="5909" width="14" style="75" customWidth="1"/>
    <col min="5910" max="6144" width="9" style="75"/>
    <col min="6145" max="6145" width="4.375" style="75" customWidth="1"/>
    <col min="6146" max="6146" width="71.625" style="75" customWidth="1"/>
    <col min="6147" max="6147" width="18" style="75" customWidth="1"/>
    <col min="6148" max="6148" width="20.125" style="75" customWidth="1"/>
    <col min="6149" max="6149" width="18.25" style="75" customWidth="1"/>
    <col min="6150" max="6150" width="18.875" style="75" customWidth="1"/>
    <col min="6151" max="6151" width="21.75" style="75" customWidth="1"/>
    <col min="6152" max="6152" width="13.125" style="75" customWidth="1"/>
    <col min="6153" max="6153" width="10" style="75" customWidth="1"/>
    <col min="6154" max="6154" width="19.125" style="75" customWidth="1"/>
    <col min="6155" max="6155" width="16.125" style="75" customWidth="1"/>
    <col min="6156" max="6156" width="16.25" style="75" customWidth="1"/>
    <col min="6157" max="6157" width="15.25" style="75" customWidth="1"/>
    <col min="6158" max="6158" width="15.875" style="75" customWidth="1"/>
    <col min="6159" max="6159" width="17" style="75" customWidth="1"/>
    <col min="6160" max="6160" width="10.125" style="75" customWidth="1"/>
    <col min="6161" max="6161" width="9.875" style="75" customWidth="1"/>
    <col min="6162" max="6162" width="15.75" style="75" customWidth="1"/>
    <col min="6163" max="6163" width="11.75" style="75" customWidth="1"/>
    <col min="6164" max="6164" width="11.625" style="75" customWidth="1"/>
    <col min="6165" max="6165" width="14" style="75" customWidth="1"/>
    <col min="6166" max="6400" width="9" style="75"/>
    <col min="6401" max="6401" width="4.375" style="75" customWidth="1"/>
    <col min="6402" max="6402" width="71.625" style="75" customWidth="1"/>
    <col min="6403" max="6403" width="18" style="75" customWidth="1"/>
    <col min="6404" max="6404" width="20.125" style="75" customWidth="1"/>
    <col min="6405" max="6405" width="18.25" style="75" customWidth="1"/>
    <col min="6406" max="6406" width="18.875" style="75" customWidth="1"/>
    <col min="6407" max="6407" width="21.75" style="75" customWidth="1"/>
    <col min="6408" max="6408" width="13.125" style="75" customWidth="1"/>
    <col min="6409" max="6409" width="10" style="75" customWidth="1"/>
    <col min="6410" max="6410" width="19.125" style="75" customWidth="1"/>
    <col min="6411" max="6411" width="16.125" style="75" customWidth="1"/>
    <col min="6412" max="6412" width="16.25" style="75" customWidth="1"/>
    <col min="6413" max="6413" width="15.25" style="75" customWidth="1"/>
    <col min="6414" max="6414" width="15.875" style="75" customWidth="1"/>
    <col min="6415" max="6415" width="17" style="75" customWidth="1"/>
    <col min="6416" max="6416" width="10.125" style="75" customWidth="1"/>
    <col min="6417" max="6417" width="9.875" style="75" customWidth="1"/>
    <col min="6418" max="6418" width="15.75" style="75" customWidth="1"/>
    <col min="6419" max="6419" width="11.75" style="75" customWidth="1"/>
    <col min="6420" max="6420" width="11.625" style="75" customWidth="1"/>
    <col min="6421" max="6421" width="14" style="75" customWidth="1"/>
    <col min="6422" max="6656" width="9" style="75"/>
    <col min="6657" max="6657" width="4.375" style="75" customWidth="1"/>
    <col min="6658" max="6658" width="71.625" style="75" customWidth="1"/>
    <col min="6659" max="6659" width="18" style="75" customWidth="1"/>
    <col min="6660" max="6660" width="20.125" style="75" customWidth="1"/>
    <col min="6661" max="6661" width="18.25" style="75" customWidth="1"/>
    <col min="6662" max="6662" width="18.875" style="75" customWidth="1"/>
    <col min="6663" max="6663" width="21.75" style="75" customWidth="1"/>
    <col min="6664" max="6664" width="13.125" style="75" customWidth="1"/>
    <col min="6665" max="6665" width="10" style="75" customWidth="1"/>
    <col min="6666" max="6666" width="19.125" style="75" customWidth="1"/>
    <col min="6667" max="6667" width="16.125" style="75" customWidth="1"/>
    <col min="6668" max="6668" width="16.25" style="75" customWidth="1"/>
    <col min="6669" max="6669" width="15.25" style="75" customWidth="1"/>
    <col min="6670" max="6670" width="15.875" style="75" customWidth="1"/>
    <col min="6671" max="6671" width="17" style="75" customWidth="1"/>
    <col min="6672" max="6672" width="10.125" style="75" customWidth="1"/>
    <col min="6673" max="6673" width="9.875" style="75" customWidth="1"/>
    <col min="6674" max="6674" width="15.75" style="75" customWidth="1"/>
    <col min="6675" max="6675" width="11.75" style="75" customWidth="1"/>
    <col min="6676" max="6676" width="11.625" style="75" customWidth="1"/>
    <col min="6677" max="6677" width="14" style="75" customWidth="1"/>
    <col min="6678" max="6912" width="9" style="75"/>
    <col min="6913" max="6913" width="4.375" style="75" customWidth="1"/>
    <col min="6914" max="6914" width="71.625" style="75" customWidth="1"/>
    <col min="6915" max="6915" width="18" style="75" customWidth="1"/>
    <col min="6916" max="6916" width="20.125" style="75" customWidth="1"/>
    <col min="6917" max="6917" width="18.25" style="75" customWidth="1"/>
    <col min="6918" max="6918" width="18.875" style="75" customWidth="1"/>
    <col min="6919" max="6919" width="21.75" style="75" customWidth="1"/>
    <col min="6920" max="6920" width="13.125" style="75" customWidth="1"/>
    <col min="6921" max="6921" width="10" style="75" customWidth="1"/>
    <col min="6922" max="6922" width="19.125" style="75" customWidth="1"/>
    <col min="6923" max="6923" width="16.125" style="75" customWidth="1"/>
    <col min="6924" max="6924" width="16.25" style="75" customWidth="1"/>
    <col min="6925" max="6925" width="15.25" style="75" customWidth="1"/>
    <col min="6926" max="6926" width="15.875" style="75" customWidth="1"/>
    <col min="6927" max="6927" width="17" style="75" customWidth="1"/>
    <col min="6928" max="6928" width="10.125" style="75" customWidth="1"/>
    <col min="6929" max="6929" width="9.875" style="75" customWidth="1"/>
    <col min="6930" max="6930" width="15.75" style="75" customWidth="1"/>
    <col min="6931" max="6931" width="11.75" style="75" customWidth="1"/>
    <col min="6932" max="6932" width="11.625" style="75" customWidth="1"/>
    <col min="6933" max="6933" width="14" style="75" customWidth="1"/>
    <col min="6934" max="7168" width="9" style="75"/>
    <col min="7169" max="7169" width="4.375" style="75" customWidth="1"/>
    <col min="7170" max="7170" width="71.625" style="75" customWidth="1"/>
    <col min="7171" max="7171" width="18" style="75" customWidth="1"/>
    <col min="7172" max="7172" width="20.125" style="75" customWidth="1"/>
    <col min="7173" max="7173" width="18.25" style="75" customWidth="1"/>
    <col min="7174" max="7174" width="18.875" style="75" customWidth="1"/>
    <col min="7175" max="7175" width="21.75" style="75" customWidth="1"/>
    <col min="7176" max="7176" width="13.125" style="75" customWidth="1"/>
    <col min="7177" max="7177" width="10" style="75" customWidth="1"/>
    <col min="7178" max="7178" width="19.125" style="75" customWidth="1"/>
    <col min="7179" max="7179" width="16.125" style="75" customWidth="1"/>
    <col min="7180" max="7180" width="16.25" style="75" customWidth="1"/>
    <col min="7181" max="7181" width="15.25" style="75" customWidth="1"/>
    <col min="7182" max="7182" width="15.875" style="75" customWidth="1"/>
    <col min="7183" max="7183" width="17" style="75" customWidth="1"/>
    <col min="7184" max="7184" width="10.125" style="75" customWidth="1"/>
    <col min="7185" max="7185" width="9.875" style="75" customWidth="1"/>
    <col min="7186" max="7186" width="15.75" style="75" customWidth="1"/>
    <col min="7187" max="7187" width="11.75" style="75" customWidth="1"/>
    <col min="7188" max="7188" width="11.625" style="75" customWidth="1"/>
    <col min="7189" max="7189" width="14" style="75" customWidth="1"/>
    <col min="7190" max="7424" width="9" style="75"/>
    <col min="7425" max="7425" width="4.375" style="75" customWidth="1"/>
    <col min="7426" max="7426" width="71.625" style="75" customWidth="1"/>
    <col min="7427" max="7427" width="18" style="75" customWidth="1"/>
    <col min="7428" max="7428" width="20.125" style="75" customWidth="1"/>
    <col min="7429" max="7429" width="18.25" style="75" customWidth="1"/>
    <col min="7430" max="7430" width="18.875" style="75" customWidth="1"/>
    <col min="7431" max="7431" width="21.75" style="75" customWidth="1"/>
    <col min="7432" max="7432" width="13.125" style="75" customWidth="1"/>
    <col min="7433" max="7433" width="10" style="75" customWidth="1"/>
    <col min="7434" max="7434" width="19.125" style="75" customWidth="1"/>
    <col min="7435" max="7435" width="16.125" style="75" customWidth="1"/>
    <col min="7436" max="7436" width="16.25" style="75" customWidth="1"/>
    <col min="7437" max="7437" width="15.25" style="75" customWidth="1"/>
    <col min="7438" max="7438" width="15.875" style="75" customWidth="1"/>
    <col min="7439" max="7439" width="17" style="75" customWidth="1"/>
    <col min="7440" max="7440" width="10.125" style="75" customWidth="1"/>
    <col min="7441" max="7441" width="9.875" style="75" customWidth="1"/>
    <col min="7442" max="7442" width="15.75" style="75" customWidth="1"/>
    <col min="7443" max="7443" width="11.75" style="75" customWidth="1"/>
    <col min="7444" max="7444" width="11.625" style="75" customWidth="1"/>
    <col min="7445" max="7445" width="14" style="75" customWidth="1"/>
    <col min="7446" max="7680" width="9" style="75"/>
    <col min="7681" max="7681" width="4.375" style="75" customWidth="1"/>
    <col min="7682" max="7682" width="71.625" style="75" customWidth="1"/>
    <col min="7683" max="7683" width="18" style="75" customWidth="1"/>
    <col min="7684" max="7684" width="20.125" style="75" customWidth="1"/>
    <col min="7685" max="7685" width="18.25" style="75" customWidth="1"/>
    <col min="7686" max="7686" width="18.875" style="75" customWidth="1"/>
    <col min="7687" max="7687" width="21.75" style="75" customWidth="1"/>
    <col min="7688" max="7688" width="13.125" style="75" customWidth="1"/>
    <col min="7689" max="7689" width="10" style="75" customWidth="1"/>
    <col min="7690" max="7690" width="19.125" style="75" customWidth="1"/>
    <col min="7691" max="7691" width="16.125" style="75" customWidth="1"/>
    <col min="7692" max="7692" width="16.25" style="75" customWidth="1"/>
    <col min="7693" max="7693" width="15.25" style="75" customWidth="1"/>
    <col min="7694" max="7694" width="15.875" style="75" customWidth="1"/>
    <col min="7695" max="7695" width="17" style="75" customWidth="1"/>
    <col min="7696" max="7696" width="10.125" style="75" customWidth="1"/>
    <col min="7697" max="7697" width="9.875" style="75" customWidth="1"/>
    <col min="7698" max="7698" width="15.75" style="75" customWidth="1"/>
    <col min="7699" max="7699" width="11.75" style="75" customWidth="1"/>
    <col min="7700" max="7700" width="11.625" style="75" customWidth="1"/>
    <col min="7701" max="7701" width="14" style="75" customWidth="1"/>
    <col min="7702" max="7936" width="9" style="75"/>
    <col min="7937" max="7937" width="4.375" style="75" customWidth="1"/>
    <col min="7938" max="7938" width="71.625" style="75" customWidth="1"/>
    <col min="7939" max="7939" width="18" style="75" customWidth="1"/>
    <col min="7940" max="7940" width="20.125" style="75" customWidth="1"/>
    <col min="7941" max="7941" width="18.25" style="75" customWidth="1"/>
    <col min="7942" max="7942" width="18.875" style="75" customWidth="1"/>
    <col min="7943" max="7943" width="21.75" style="75" customWidth="1"/>
    <col min="7944" max="7944" width="13.125" style="75" customWidth="1"/>
    <col min="7945" max="7945" width="10" style="75" customWidth="1"/>
    <col min="7946" max="7946" width="19.125" style="75" customWidth="1"/>
    <col min="7947" max="7947" width="16.125" style="75" customWidth="1"/>
    <col min="7948" max="7948" width="16.25" style="75" customWidth="1"/>
    <col min="7949" max="7949" width="15.25" style="75" customWidth="1"/>
    <col min="7950" max="7950" width="15.875" style="75" customWidth="1"/>
    <col min="7951" max="7951" width="17" style="75" customWidth="1"/>
    <col min="7952" max="7952" width="10.125" style="75" customWidth="1"/>
    <col min="7953" max="7953" width="9.875" style="75" customWidth="1"/>
    <col min="7954" max="7954" width="15.75" style="75" customWidth="1"/>
    <col min="7955" max="7955" width="11.75" style="75" customWidth="1"/>
    <col min="7956" max="7956" width="11.625" style="75" customWidth="1"/>
    <col min="7957" max="7957" width="14" style="75" customWidth="1"/>
    <col min="7958" max="8192" width="9" style="75"/>
    <col min="8193" max="8193" width="4.375" style="75" customWidth="1"/>
    <col min="8194" max="8194" width="71.625" style="75" customWidth="1"/>
    <col min="8195" max="8195" width="18" style="75" customWidth="1"/>
    <col min="8196" max="8196" width="20.125" style="75" customWidth="1"/>
    <col min="8197" max="8197" width="18.25" style="75" customWidth="1"/>
    <col min="8198" max="8198" width="18.875" style="75" customWidth="1"/>
    <col min="8199" max="8199" width="21.75" style="75" customWidth="1"/>
    <col min="8200" max="8200" width="13.125" style="75" customWidth="1"/>
    <col min="8201" max="8201" width="10" style="75" customWidth="1"/>
    <col min="8202" max="8202" width="19.125" style="75" customWidth="1"/>
    <col min="8203" max="8203" width="16.125" style="75" customWidth="1"/>
    <col min="8204" max="8204" width="16.25" style="75" customWidth="1"/>
    <col min="8205" max="8205" width="15.25" style="75" customWidth="1"/>
    <col min="8206" max="8206" width="15.875" style="75" customWidth="1"/>
    <col min="8207" max="8207" width="17" style="75" customWidth="1"/>
    <col min="8208" max="8208" width="10.125" style="75" customWidth="1"/>
    <col min="8209" max="8209" width="9.875" style="75" customWidth="1"/>
    <col min="8210" max="8210" width="15.75" style="75" customWidth="1"/>
    <col min="8211" max="8211" width="11.75" style="75" customWidth="1"/>
    <col min="8212" max="8212" width="11.625" style="75" customWidth="1"/>
    <col min="8213" max="8213" width="14" style="75" customWidth="1"/>
    <col min="8214" max="8448" width="9" style="75"/>
    <col min="8449" max="8449" width="4.375" style="75" customWidth="1"/>
    <col min="8450" max="8450" width="71.625" style="75" customWidth="1"/>
    <col min="8451" max="8451" width="18" style="75" customWidth="1"/>
    <col min="8452" max="8452" width="20.125" style="75" customWidth="1"/>
    <col min="8453" max="8453" width="18.25" style="75" customWidth="1"/>
    <col min="8454" max="8454" width="18.875" style="75" customWidth="1"/>
    <col min="8455" max="8455" width="21.75" style="75" customWidth="1"/>
    <col min="8456" max="8456" width="13.125" style="75" customWidth="1"/>
    <col min="8457" max="8457" width="10" style="75" customWidth="1"/>
    <col min="8458" max="8458" width="19.125" style="75" customWidth="1"/>
    <col min="8459" max="8459" width="16.125" style="75" customWidth="1"/>
    <col min="8460" max="8460" width="16.25" style="75" customWidth="1"/>
    <col min="8461" max="8461" width="15.25" style="75" customWidth="1"/>
    <col min="8462" max="8462" width="15.875" style="75" customWidth="1"/>
    <col min="8463" max="8463" width="17" style="75" customWidth="1"/>
    <col min="8464" max="8464" width="10.125" style="75" customWidth="1"/>
    <col min="8465" max="8465" width="9.875" style="75" customWidth="1"/>
    <col min="8466" max="8466" width="15.75" style="75" customWidth="1"/>
    <col min="8467" max="8467" width="11.75" style="75" customWidth="1"/>
    <col min="8468" max="8468" width="11.625" style="75" customWidth="1"/>
    <col min="8469" max="8469" width="14" style="75" customWidth="1"/>
    <col min="8470" max="8704" width="9" style="75"/>
    <col min="8705" max="8705" width="4.375" style="75" customWidth="1"/>
    <col min="8706" max="8706" width="71.625" style="75" customWidth="1"/>
    <col min="8707" max="8707" width="18" style="75" customWidth="1"/>
    <col min="8708" max="8708" width="20.125" style="75" customWidth="1"/>
    <col min="8709" max="8709" width="18.25" style="75" customWidth="1"/>
    <col min="8710" max="8710" width="18.875" style="75" customWidth="1"/>
    <col min="8711" max="8711" width="21.75" style="75" customWidth="1"/>
    <col min="8712" max="8712" width="13.125" style="75" customWidth="1"/>
    <col min="8713" max="8713" width="10" style="75" customWidth="1"/>
    <col min="8714" max="8714" width="19.125" style="75" customWidth="1"/>
    <col min="8715" max="8715" width="16.125" style="75" customWidth="1"/>
    <col min="8716" max="8716" width="16.25" style="75" customWidth="1"/>
    <col min="8717" max="8717" width="15.25" style="75" customWidth="1"/>
    <col min="8718" max="8718" width="15.875" style="75" customWidth="1"/>
    <col min="8719" max="8719" width="17" style="75" customWidth="1"/>
    <col min="8720" max="8720" width="10.125" style="75" customWidth="1"/>
    <col min="8721" max="8721" width="9.875" style="75" customWidth="1"/>
    <col min="8722" max="8722" width="15.75" style="75" customWidth="1"/>
    <col min="8723" max="8723" width="11.75" style="75" customWidth="1"/>
    <col min="8724" max="8724" width="11.625" style="75" customWidth="1"/>
    <col min="8725" max="8725" width="14" style="75" customWidth="1"/>
    <col min="8726" max="8960" width="9" style="75"/>
    <col min="8961" max="8961" width="4.375" style="75" customWidth="1"/>
    <col min="8962" max="8962" width="71.625" style="75" customWidth="1"/>
    <col min="8963" max="8963" width="18" style="75" customWidth="1"/>
    <col min="8964" max="8964" width="20.125" style="75" customWidth="1"/>
    <col min="8965" max="8965" width="18.25" style="75" customWidth="1"/>
    <col min="8966" max="8966" width="18.875" style="75" customWidth="1"/>
    <col min="8967" max="8967" width="21.75" style="75" customWidth="1"/>
    <col min="8968" max="8968" width="13.125" style="75" customWidth="1"/>
    <col min="8969" max="8969" width="10" style="75" customWidth="1"/>
    <col min="8970" max="8970" width="19.125" style="75" customWidth="1"/>
    <col min="8971" max="8971" width="16.125" style="75" customWidth="1"/>
    <col min="8972" max="8972" width="16.25" style="75" customWidth="1"/>
    <col min="8973" max="8973" width="15.25" style="75" customWidth="1"/>
    <col min="8974" max="8974" width="15.875" style="75" customWidth="1"/>
    <col min="8975" max="8975" width="17" style="75" customWidth="1"/>
    <col min="8976" max="8976" width="10.125" style="75" customWidth="1"/>
    <col min="8977" max="8977" width="9.875" style="75" customWidth="1"/>
    <col min="8978" max="8978" width="15.75" style="75" customWidth="1"/>
    <col min="8979" max="8979" width="11.75" style="75" customWidth="1"/>
    <col min="8980" max="8980" width="11.625" style="75" customWidth="1"/>
    <col min="8981" max="8981" width="14" style="75" customWidth="1"/>
    <col min="8982" max="9216" width="9" style="75"/>
    <col min="9217" max="9217" width="4.375" style="75" customWidth="1"/>
    <col min="9218" max="9218" width="71.625" style="75" customWidth="1"/>
    <col min="9219" max="9219" width="18" style="75" customWidth="1"/>
    <col min="9220" max="9220" width="20.125" style="75" customWidth="1"/>
    <col min="9221" max="9221" width="18.25" style="75" customWidth="1"/>
    <col min="9222" max="9222" width="18.875" style="75" customWidth="1"/>
    <col min="9223" max="9223" width="21.75" style="75" customWidth="1"/>
    <col min="9224" max="9224" width="13.125" style="75" customWidth="1"/>
    <col min="9225" max="9225" width="10" style="75" customWidth="1"/>
    <col min="9226" max="9226" width="19.125" style="75" customWidth="1"/>
    <col min="9227" max="9227" width="16.125" style="75" customWidth="1"/>
    <col min="9228" max="9228" width="16.25" style="75" customWidth="1"/>
    <col min="9229" max="9229" width="15.25" style="75" customWidth="1"/>
    <col min="9230" max="9230" width="15.875" style="75" customWidth="1"/>
    <col min="9231" max="9231" width="17" style="75" customWidth="1"/>
    <col min="9232" max="9232" width="10.125" style="75" customWidth="1"/>
    <col min="9233" max="9233" width="9.875" style="75" customWidth="1"/>
    <col min="9234" max="9234" width="15.75" style="75" customWidth="1"/>
    <col min="9235" max="9235" width="11.75" style="75" customWidth="1"/>
    <col min="9236" max="9236" width="11.625" style="75" customWidth="1"/>
    <col min="9237" max="9237" width="14" style="75" customWidth="1"/>
    <col min="9238" max="9472" width="9" style="75"/>
    <col min="9473" max="9473" width="4.375" style="75" customWidth="1"/>
    <col min="9474" max="9474" width="71.625" style="75" customWidth="1"/>
    <col min="9475" max="9475" width="18" style="75" customWidth="1"/>
    <col min="9476" max="9476" width="20.125" style="75" customWidth="1"/>
    <col min="9477" max="9477" width="18.25" style="75" customWidth="1"/>
    <col min="9478" max="9478" width="18.875" style="75" customWidth="1"/>
    <col min="9479" max="9479" width="21.75" style="75" customWidth="1"/>
    <col min="9480" max="9480" width="13.125" style="75" customWidth="1"/>
    <col min="9481" max="9481" width="10" style="75" customWidth="1"/>
    <col min="9482" max="9482" width="19.125" style="75" customWidth="1"/>
    <col min="9483" max="9483" width="16.125" style="75" customWidth="1"/>
    <col min="9484" max="9484" width="16.25" style="75" customWidth="1"/>
    <col min="9485" max="9485" width="15.25" style="75" customWidth="1"/>
    <col min="9486" max="9486" width="15.875" style="75" customWidth="1"/>
    <col min="9487" max="9487" width="17" style="75" customWidth="1"/>
    <col min="9488" max="9488" width="10.125" style="75" customWidth="1"/>
    <col min="9489" max="9489" width="9.875" style="75" customWidth="1"/>
    <col min="9490" max="9490" width="15.75" style="75" customWidth="1"/>
    <col min="9491" max="9491" width="11.75" style="75" customWidth="1"/>
    <col min="9492" max="9492" width="11.625" style="75" customWidth="1"/>
    <col min="9493" max="9493" width="14" style="75" customWidth="1"/>
    <col min="9494" max="9728" width="9" style="75"/>
    <col min="9729" max="9729" width="4.375" style="75" customWidth="1"/>
    <col min="9730" max="9730" width="71.625" style="75" customWidth="1"/>
    <col min="9731" max="9731" width="18" style="75" customWidth="1"/>
    <col min="9732" max="9732" width="20.125" style="75" customWidth="1"/>
    <col min="9733" max="9733" width="18.25" style="75" customWidth="1"/>
    <col min="9734" max="9734" width="18.875" style="75" customWidth="1"/>
    <col min="9735" max="9735" width="21.75" style="75" customWidth="1"/>
    <col min="9736" max="9736" width="13.125" style="75" customWidth="1"/>
    <col min="9737" max="9737" width="10" style="75" customWidth="1"/>
    <col min="9738" max="9738" width="19.125" style="75" customWidth="1"/>
    <col min="9739" max="9739" width="16.125" style="75" customWidth="1"/>
    <col min="9740" max="9740" width="16.25" style="75" customWidth="1"/>
    <col min="9741" max="9741" width="15.25" style="75" customWidth="1"/>
    <col min="9742" max="9742" width="15.875" style="75" customWidth="1"/>
    <col min="9743" max="9743" width="17" style="75" customWidth="1"/>
    <col min="9744" max="9744" width="10.125" style="75" customWidth="1"/>
    <col min="9745" max="9745" width="9.875" style="75" customWidth="1"/>
    <col min="9746" max="9746" width="15.75" style="75" customWidth="1"/>
    <col min="9747" max="9747" width="11.75" style="75" customWidth="1"/>
    <col min="9748" max="9748" width="11.625" style="75" customWidth="1"/>
    <col min="9749" max="9749" width="14" style="75" customWidth="1"/>
    <col min="9750" max="9984" width="9" style="75"/>
    <col min="9985" max="9985" width="4.375" style="75" customWidth="1"/>
    <col min="9986" max="9986" width="71.625" style="75" customWidth="1"/>
    <col min="9987" max="9987" width="18" style="75" customWidth="1"/>
    <col min="9988" max="9988" width="20.125" style="75" customWidth="1"/>
    <col min="9989" max="9989" width="18.25" style="75" customWidth="1"/>
    <col min="9990" max="9990" width="18.875" style="75" customWidth="1"/>
    <col min="9991" max="9991" width="21.75" style="75" customWidth="1"/>
    <col min="9992" max="9992" width="13.125" style="75" customWidth="1"/>
    <col min="9993" max="9993" width="10" style="75" customWidth="1"/>
    <col min="9994" max="9994" width="19.125" style="75" customWidth="1"/>
    <col min="9995" max="9995" width="16.125" style="75" customWidth="1"/>
    <col min="9996" max="9996" width="16.25" style="75" customWidth="1"/>
    <col min="9997" max="9997" width="15.25" style="75" customWidth="1"/>
    <col min="9998" max="9998" width="15.875" style="75" customWidth="1"/>
    <col min="9999" max="9999" width="17" style="75" customWidth="1"/>
    <col min="10000" max="10000" width="10.125" style="75" customWidth="1"/>
    <col min="10001" max="10001" width="9.875" style="75" customWidth="1"/>
    <col min="10002" max="10002" width="15.75" style="75" customWidth="1"/>
    <col min="10003" max="10003" width="11.75" style="75" customWidth="1"/>
    <col min="10004" max="10004" width="11.625" style="75" customWidth="1"/>
    <col min="10005" max="10005" width="14" style="75" customWidth="1"/>
    <col min="10006" max="10240" width="9" style="75"/>
    <col min="10241" max="10241" width="4.375" style="75" customWidth="1"/>
    <col min="10242" max="10242" width="71.625" style="75" customWidth="1"/>
    <col min="10243" max="10243" width="18" style="75" customWidth="1"/>
    <col min="10244" max="10244" width="20.125" style="75" customWidth="1"/>
    <col min="10245" max="10245" width="18.25" style="75" customWidth="1"/>
    <col min="10246" max="10246" width="18.875" style="75" customWidth="1"/>
    <col min="10247" max="10247" width="21.75" style="75" customWidth="1"/>
    <col min="10248" max="10248" width="13.125" style="75" customWidth="1"/>
    <col min="10249" max="10249" width="10" style="75" customWidth="1"/>
    <col min="10250" max="10250" width="19.125" style="75" customWidth="1"/>
    <col min="10251" max="10251" width="16.125" style="75" customWidth="1"/>
    <col min="10252" max="10252" width="16.25" style="75" customWidth="1"/>
    <col min="10253" max="10253" width="15.25" style="75" customWidth="1"/>
    <col min="10254" max="10254" width="15.875" style="75" customWidth="1"/>
    <col min="10255" max="10255" width="17" style="75" customWidth="1"/>
    <col min="10256" max="10256" width="10.125" style="75" customWidth="1"/>
    <col min="10257" max="10257" width="9.875" style="75" customWidth="1"/>
    <col min="10258" max="10258" width="15.75" style="75" customWidth="1"/>
    <col min="10259" max="10259" width="11.75" style="75" customWidth="1"/>
    <col min="10260" max="10260" width="11.625" style="75" customWidth="1"/>
    <col min="10261" max="10261" width="14" style="75" customWidth="1"/>
    <col min="10262" max="10496" width="9" style="75"/>
    <col min="10497" max="10497" width="4.375" style="75" customWidth="1"/>
    <col min="10498" max="10498" width="71.625" style="75" customWidth="1"/>
    <col min="10499" max="10499" width="18" style="75" customWidth="1"/>
    <col min="10500" max="10500" width="20.125" style="75" customWidth="1"/>
    <col min="10501" max="10501" width="18.25" style="75" customWidth="1"/>
    <col min="10502" max="10502" width="18.875" style="75" customWidth="1"/>
    <col min="10503" max="10503" width="21.75" style="75" customWidth="1"/>
    <col min="10504" max="10504" width="13.125" style="75" customWidth="1"/>
    <col min="10505" max="10505" width="10" style="75" customWidth="1"/>
    <col min="10506" max="10506" width="19.125" style="75" customWidth="1"/>
    <col min="10507" max="10507" width="16.125" style="75" customWidth="1"/>
    <col min="10508" max="10508" width="16.25" style="75" customWidth="1"/>
    <col min="10509" max="10509" width="15.25" style="75" customWidth="1"/>
    <col min="10510" max="10510" width="15.875" style="75" customWidth="1"/>
    <col min="10511" max="10511" width="17" style="75" customWidth="1"/>
    <col min="10512" max="10512" width="10.125" style="75" customWidth="1"/>
    <col min="10513" max="10513" width="9.875" style="75" customWidth="1"/>
    <col min="10514" max="10514" width="15.75" style="75" customWidth="1"/>
    <col min="10515" max="10515" width="11.75" style="75" customWidth="1"/>
    <col min="10516" max="10516" width="11.625" style="75" customWidth="1"/>
    <col min="10517" max="10517" width="14" style="75" customWidth="1"/>
    <col min="10518" max="10752" width="9" style="75"/>
    <col min="10753" max="10753" width="4.375" style="75" customWidth="1"/>
    <col min="10754" max="10754" width="71.625" style="75" customWidth="1"/>
    <col min="10755" max="10755" width="18" style="75" customWidth="1"/>
    <col min="10756" max="10756" width="20.125" style="75" customWidth="1"/>
    <col min="10757" max="10757" width="18.25" style="75" customWidth="1"/>
    <col min="10758" max="10758" width="18.875" style="75" customWidth="1"/>
    <col min="10759" max="10759" width="21.75" style="75" customWidth="1"/>
    <col min="10760" max="10760" width="13.125" style="75" customWidth="1"/>
    <col min="10761" max="10761" width="10" style="75" customWidth="1"/>
    <col min="10762" max="10762" width="19.125" style="75" customWidth="1"/>
    <col min="10763" max="10763" width="16.125" style="75" customWidth="1"/>
    <col min="10764" max="10764" width="16.25" style="75" customWidth="1"/>
    <col min="10765" max="10765" width="15.25" style="75" customWidth="1"/>
    <col min="10766" max="10766" width="15.875" style="75" customWidth="1"/>
    <col min="10767" max="10767" width="17" style="75" customWidth="1"/>
    <col min="10768" max="10768" width="10.125" style="75" customWidth="1"/>
    <col min="10769" max="10769" width="9.875" style="75" customWidth="1"/>
    <col min="10770" max="10770" width="15.75" style="75" customWidth="1"/>
    <col min="10771" max="10771" width="11.75" style="75" customWidth="1"/>
    <col min="10772" max="10772" width="11.625" style="75" customWidth="1"/>
    <col min="10773" max="10773" width="14" style="75" customWidth="1"/>
    <col min="10774" max="11008" width="9" style="75"/>
    <col min="11009" max="11009" width="4.375" style="75" customWidth="1"/>
    <col min="11010" max="11010" width="71.625" style="75" customWidth="1"/>
    <col min="11011" max="11011" width="18" style="75" customWidth="1"/>
    <col min="11012" max="11012" width="20.125" style="75" customWidth="1"/>
    <col min="11013" max="11013" width="18.25" style="75" customWidth="1"/>
    <col min="11014" max="11014" width="18.875" style="75" customWidth="1"/>
    <col min="11015" max="11015" width="21.75" style="75" customWidth="1"/>
    <col min="11016" max="11016" width="13.125" style="75" customWidth="1"/>
    <col min="11017" max="11017" width="10" style="75" customWidth="1"/>
    <col min="11018" max="11018" width="19.125" style="75" customWidth="1"/>
    <col min="11019" max="11019" width="16.125" style="75" customWidth="1"/>
    <col min="11020" max="11020" width="16.25" style="75" customWidth="1"/>
    <col min="11021" max="11021" width="15.25" style="75" customWidth="1"/>
    <col min="11022" max="11022" width="15.875" style="75" customWidth="1"/>
    <col min="11023" max="11023" width="17" style="75" customWidth="1"/>
    <col min="11024" max="11024" width="10.125" style="75" customWidth="1"/>
    <col min="11025" max="11025" width="9.875" style="75" customWidth="1"/>
    <col min="11026" max="11026" width="15.75" style="75" customWidth="1"/>
    <col min="11027" max="11027" width="11.75" style="75" customWidth="1"/>
    <col min="11028" max="11028" width="11.625" style="75" customWidth="1"/>
    <col min="11029" max="11029" width="14" style="75" customWidth="1"/>
    <col min="11030" max="11264" width="9" style="75"/>
    <col min="11265" max="11265" width="4.375" style="75" customWidth="1"/>
    <col min="11266" max="11266" width="71.625" style="75" customWidth="1"/>
    <col min="11267" max="11267" width="18" style="75" customWidth="1"/>
    <col min="11268" max="11268" width="20.125" style="75" customWidth="1"/>
    <col min="11269" max="11269" width="18.25" style="75" customWidth="1"/>
    <col min="11270" max="11270" width="18.875" style="75" customWidth="1"/>
    <col min="11271" max="11271" width="21.75" style="75" customWidth="1"/>
    <col min="11272" max="11272" width="13.125" style="75" customWidth="1"/>
    <col min="11273" max="11273" width="10" style="75" customWidth="1"/>
    <col min="11274" max="11274" width="19.125" style="75" customWidth="1"/>
    <col min="11275" max="11275" width="16.125" style="75" customWidth="1"/>
    <col min="11276" max="11276" width="16.25" style="75" customWidth="1"/>
    <col min="11277" max="11277" width="15.25" style="75" customWidth="1"/>
    <col min="11278" max="11278" width="15.875" style="75" customWidth="1"/>
    <col min="11279" max="11279" width="17" style="75" customWidth="1"/>
    <col min="11280" max="11280" width="10.125" style="75" customWidth="1"/>
    <col min="11281" max="11281" width="9.875" style="75" customWidth="1"/>
    <col min="11282" max="11282" width="15.75" style="75" customWidth="1"/>
    <col min="11283" max="11283" width="11.75" style="75" customWidth="1"/>
    <col min="11284" max="11284" width="11.625" style="75" customWidth="1"/>
    <col min="11285" max="11285" width="14" style="75" customWidth="1"/>
    <col min="11286" max="11520" width="9" style="75"/>
    <col min="11521" max="11521" width="4.375" style="75" customWidth="1"/>
    <col min="11522" max="11522" width="71.625" style="75" customWidth="1"/>
    <col min="11523" max="11523" width="18" style="75" customWidth="1"/>
    <col min="11524" max="11524" width="20.125" style="75" customWidth="1"/>
    <col min="11525" max="11525" width="18.25" style="75" customWidth="1"/>
    <col min="11526" max="11526" width="18.875" style="75" customWidth="1"/>
    <col min="11527" max="11527" width="21.75" style="75" customWidth="1"/>
    <col min="11528" max="11528" width="13.125" style="75" customWidth="1"/>
    <col min="11529" max="11529" width="10" style="75" customWidth="1"/>
    <col min="11530" max="11530" width="19.125" style="75" customWidth="1"/>
    <col min="11531" max="11531" width="16.125" style="75" customWidth="1"/>
    <col min="11532" max="11532" width="16.25" style="75" customWidth="1"/>
    <col min="11533" max="11533" width="15.25" style="75" customWidth="1"/>
    <col min="11534" max="11534" width="15.875" style="75" customWidth="1"/>
    <col min="11535" max="11535" width="17" style="75" customWidth="1"/>
    <col min="11536" max="11536" width="10.125" style="75" customWidth="1"/>
    <col min="11537" max="11537" width="9.875" style="75" customWidth="1"/>
    <col min="11538" max="11538" width="15.75" style="75" customWidth="1"/>
    <col min="11539" max="11539" width="11.75" style="75" customWidth="1"/>
    <col min="11540" max="11540" width="11.625" style="75" customWidth="1"/>
    <col min="11541" max="11541" width="14" style="75" customWidth="1"/>
    <col min="11542" max="11776" width="9" style="75"/>
    <col min="11777" max="11777" width="4.375" style="75" customWidth="1"/>
    <col min="11778" max="11778" width="71.625" style="75" customWidth="1"/>
    <col min="11779" max="11779" width="18" style="75" customWidth="1"/>
    <col min="11780" max="11780" width="20.125" style="75" customWidth="1"/>
    <col min="11781" max="11781" width="18.25" style="75" customWidth="1"/>
    <col min="11782" max="11782" width="18.875" style="75" customWidth="1"/>
    <col min="11783" max="11783" width="21.75" style="75" customWidth="1"/>
    <col min="11784" max="11784" width="13.125" style="75" customWidth="1"/>
    <col min="11785" max="11785" width="10" style="75" customWidth="1"/>
    <col min="11786" max="11786" width="19.125" style="75" customWidth="1"/>
    <col min="11787" max="11787" width="16.125" style="75" customWidth="1"/>
    <col min="11788" max="11788" width="16.25" style="75" customWidth="1"/>
    <col min="11789" max="11789" width="15.25" style="75" customWidth="1"/>
    <col min="11790" max="11790" width="15.875" style="75" customWidth="1"/>
    <col min="11791" max="11791" width="17" style="75" customWidth="1"/>
    <col min="11792" max="11792" width="10.125" style="75" customWidth="1"/>
    <col min="11793" max="11793" width="9.875" style="75" customWidth="1"/>
    <col min="11794" max="11794" width="15.75" style="75" customWidth="1"/>
    <col min="11795" max="11795" width="11.75" style="75" customWidth="1"/>
    <col min="11796" max="11796" width="11.625" style="75" customWidth="1"/>
    <col min="11797" max="11797" width="14" style="75" customWidth="1"/>
    <col min="11798" max="12032" width="9" style="75"/>
    <col min="12033" max="12033" width="4.375" style="75" customWidth="1"/>
    <col min="12034" max="12034" width="71.625" style="75" customWidth="1"/>
    <col min="12035" max="12035" width="18" style="75" customWidth="1"/>
    <col min="12036" max="12036" width="20.125" style="75" customWidth="1"/>
    <col min="12037" max="12037" width="18.25" style="75" customWidth="1"/>
    <col min="12038" max="12038" width="18.875" style="75" customWidth="1"/>
    <col min="12039" max="12039" width="21.75" style="75" customWidth="1"/>
    <col min="12040" max="12040" width="13.125" style="75" customWidth="1"/>
    <col min="12041" max="12041" width="10" style="75" customWidth="1"/>
    <col min="12042" max="12042" width="19.125" style="75" customWidth="1"/>
    <col min="12043" max="12043" width="16.125" style="75" customWidth="1"/>
    <col min="12044" max="12044" width="16.25" style="75" customWidth="1"/>
    <col min="12045" max="12045" width="15.25" style="75" customWidth="1"/>
    <col min="12046" max="12046" width="15.875" style="75" customWidth="1"/>
    <col min="12047" max="12047" width="17" style="75" customWidth="1"/>
    <col min="12048" max="12048" width="10.125" style="75" customWidth="1"/>
    <col min="12049" max="12049" width="9.875" style="75" customWidth="1"/>
    <col min="12050" max="12050" width="15.75" style="75" customWidth="1"/>
    <col min="12051" max="12051" width="11.75" style="75" customWidth="1"/>
    <col min="12052" max="12052" width="11.625" style="75" customWidth="1"/>
    <col min="12053" max="12053" width="14" style="75" customWidth="1"/>
    <col min="12054" max="12288" width="9" style="75"/>
    <col min="12289" max="12289" width="4.375" style="75" customWidth="1"/>
    <col min="12290" max="12290" width="71.625" style="75" customWidth="1"/>
    <col min="12291" max="12291" width="18" style="75" customWidth="1"/>
    <col min="12292" max="12292" width="20.125" style="75" customWidth="1"/>
    <col min="12293" max="12293" width="18.25" style="75" customWidth="1"/>
    <col min="12294" max="12294" width="18.875" style="75" customWidth="1"/>
    <col min="12295" max="12295" width="21.75" style="75" customWidth="1"/>
    <col min="12296" max="12296" width="13.125" style="75" customWidth="1"/>
    <col min="12297" max="12297" width="10" style="75" customWidth="1"/>
    <col min="12298" max="12298" width="19.125" style="75" customWidth="1"/>
    <col min="12299" max="12299" width="16.125" style="75" customWidth="1"/>
    <col min="12300" max="12300" width="16.25" style="75" customWidth="1"/>
    <col min="12301" max="12301" width="15.25" style="75" customWidth="1"/>
    <col min="12302" max="12302" width="15.875" style="75" customWidth="1"/>
    <col min="12303" max="12303" width="17" style="75" customWidth="1"/>
    <col min="12304" max="12304" width="10.125" style="75" customWidth="1"/>
    <col min="12305" max="12305" width="9.875" style="75" customWidth="1"/>
    <col min="12306" max="12306" width="15.75" style="75" customWidth="1"/>
    <col min="12307" max="12307" width="11.75" style="75" customWidth="1"/>
    <col min="12308" max="12308" width="11.625" style="75" customWidth="1"/>
    <col min="12309" max="12309" width="14" style="75" customWidth="1"/>
    <col min="12310" max="12544" width="9" style="75"/>
    <col min="12545" max="12545" width="4.375" style="75" customWidth="1"/>
    <col min="12546" max="12546" width="71.625" style="75" customWidth="1"/>
    <col min="12547" max="12547" width="18" style="75" customWidth="1"/>
    <col min="12548" max="12548" width="20.125" style="75" customWidth="1"/>
    <col min="12549" max="12549" width="18.25" style="75" customWidth="1"/>
    <col min="12550" max="12550" width="18.875" style="75" customWidth="1"/>
    <col min="12551" max="12551" width="21.75" style="75" customWidth="1"/>
    <col min="12552" max="12552" width="13.125" style="75" customWidth="1"/>
    <col min="12553" max="12553" width="10" style="75" customWidth="1"/>
    <col min="12554" max="12554" width="19.125" style="75" customWidth="1"/>
    <col min="12555" max="12555" width="16.125" style="75" customWidth="1"/>
    <col min="12556" max="12556" width="16.25" style="75" customWidth="1"/>
    <col min="12557" max="12557" width="15.25" style="75" customWidth="1"/>
    <col min="12558" max="12558" width="15.875" style="75" customWidth="1"/>
    <col min="12559" max="12559" width="17" style="75" customWidth="1"/>
    <col min="12560" max="12560" width="10.125" style="75" customWidth="1"/>
    <col min="12561" max="12561" width="9.875" style="75" customWidth="1"/>
    <col min="12562" max="12562" width="15.75" style="75" customWidth="1"/>
    <col min="12563" max="12563" width="11.75" style="75" customWidth="1"/>
    <col min="12564" max="12564" width="11.625" style="75" customWidth="1"/>
    <col min="12565" max="12565" width="14" style="75" customWidth="1"/>
    <col min="12566" max="12800" width="9" style="75"/>
    <col min="12801" max="12801" width="4.375" style="75" customWidth="1"/>
    <col min="12802" max="12802" width="71.625" style="75" customWidth="1"/>
    <col min="12803" max="12803" width="18" style="75" customWidth="1"/>
    <col min="12804" max="12804" width="20.125" style="75" customWidth="1"/>
    <col min="12805" max="12805" width="18.25" style="75" customWidth="1"/>
    <col min="12806" max="12806" width="18.875" style="75" customWidth="1"/>
    <col min="12807" max="12807" width="21.75" style="75" customWidth="1"/>
    <col min="12808" max="12808" width="13.125" style="75" customWidth="1"/>
    <col min="12809" max="12809" width="10" style="75" customWidth="1"/>
    <col min="12810" max="12810" width="19.125" style="75" customWidth="1"/>
    <col min="12811" max="12811" width="16.125" style="75" customWidth="1"/>
    <col min="12812" max="12812" width="16.25" style="75" customWidth="1"/>
    <col min="12813" max="12813" width="15.25" style="75" customWidth="1"/>
    <col min="12814" max="12814" width="15.875" style="75" customWidth="1"/>
    <col min="12815" max="12815" width="17" style="75" customWidth="1"/>
    <col min="12816" max="12816" width="10.125" style="75" customWidth="1"/>
    <col min="12817" max="12817" width="9.875" style="75" customWidth="1"/>
    <col min="12818" max="12818" width="15.75" style="75" customWidth="1"/>
    <col min="12819" max="12819" width="11.75" style="75" customWidth="1"/>
    <col min="12820" max="12820" width="11.625" style="75" customWidth="1"/>
    <col min="12821" max="12821" width="14" style="75" customWidth="1"/>
    <col min="12822" max="13056" width="9" style="75"/>
    <col min="13057" max="13057" width="4.375" style="75" customWidth="1"/>
    <col min="13058" max="13058" width="71.625" style="75" customWidth="1"/>
    <col min="13059" max="13059" width="18" style="75" customWidth="1"/>
    <col min="13060" max="13060" width="20.125" style="75" customWidth="1"/>
    <col min="13061" max="13061" width="18.25" style="75" customWidth="1"/>
    <col min="13062" max="13062" width="18.875" style="75" customWidth="1"/>
    <col min="13063" max="13063" width="21.75" style="75" customWidth="1"/>
    <col min="13064" max="13064" width="13.125" style="75" customWidth="1"/>
    <col min="13065" max="13065" width="10" style="75" customWidth="1"/>
    <col min="13066" max="13066" width="19.125" style="75" customWidth="1"/>
    <col min="13067" max="13067" width="16.125" style="75" customWidth="1"/>
    <col min="13068" max="13068" width="16.25" style="75" customWidth="1"/>
    <col min="13069" max="13069" width="15.25" style="75" customWidth="1"/>
    <col min="13070" max="13070" width="15.875" style="75" customWidth="1"/>
    <col min="13071" max="13071" width="17" style="75" customWidth="1"/>
    <col min="13072" max="13072" width="10.125" style="75" customWidth="1"/>
    <col min="13073" max="13073" width="9.875" style="75" customWidth="1"/>
    <col min="13074" max="13074" width="15.75" style="75" customWidth="1"/>
    <col min="13075" max="13075" width="11.75" style="75" customWidth="1"/>
    <col min="13076" max="13076" width="11.625" style="75" customWidth="1"/>
    <col min="13077" max="13077" width="14" style="75" customWidth="1"/>
    <col min="13078" max="13312" width="9" style="75"/>
    <col min="13313" max="13313" width="4.375" style="75" customWidth="1"/>
    <col min="13314" max="13314" width="71.625" style="75" customWidth="1"/>
    <col min="13315" max="13315" width="18" style="75" customWidth="1"/>
    <col min="13316" max="13316" width="20.125" style="75" customWidth="1"/>
    <col min="13317" max="13317" width="18.25" style="75" customWidth="1"/>
    <col min="13318" max="13318" width="18.875" style="75" customWidth="1"/>
    <col min="13319" max="13319" width="21.75" style="75" customWidth="1"/>
    <col min="13320" max="13320" width="13.125" style="75" customWidth="1"/>
    <col min="13321" max="13321" width="10" style="75" customWidth="1"/>
    <col min="13322" max="13322" width="19.125" style="75" customWidth="1"/>
    <col min="13323" max="13323" width="16.125" style="75" customWidth="1"/>
    <col min="13324" max="13324" width="16.25" style="75" customWidth="1"/>
    <col min="13325" max="13325" width="15.25" style="75" customWidth="1"/>
    <col min="13326" max="13326" width="15.875" style="75" customWidth="1"/>
    <col min="13327" max="13327" width="17" style="75" customWidth="1"/>
    <col min="13328" max="13328" width="10.125" style="75" customWidth="1"/>
    <col min="13329" max="13329" width="9.875" style="75" customWidth="1"/>
    <col min="13330" max="13330" width="15.75" style="75" customWidth="1"/>
    <col min="13331" max="13331" width="11.75" style="75" customWidth="1"/>
    <col min="13332" max="13332" width="11.625" style="75" customWidth="1"/>
    <col min="13333" max="13333" width="14" style="75" customWidth="1"/>
    <col min="13334" max="13568" width="9" style="75"/>
    <col min="13569" max="13569" width="4.375" style="75" customWidth="1"/>
    <col min="13570" max="13570" width="71.625" style="75" customWidth="1"/>
    <col min="13571" max="13571" width="18" style="75" customWidth="1"/>
    <col min="13572" max="13572" width="20.125" style="75" customWidth="1"/>
    <col min="13573" max="13573" width="18.25" style="75" customWidth="1"/>
    <col min="13574" max="13574" width="18.875" style="75" customWidth="1"/>
    <col min="13575" max="13575" width="21.75" style="75" customWidth="1"/>
    <col min="13576" max="13576" width="13.125" style="75" customWidth="1"/>
    <col min="13577" max="13577" width="10" style="75" customWidth="1"/>
    <col min="13578" max="13578" width="19.125" style="75" customWidth="1"/>
    <col min="13579" max="13579" width="16.125" style="75" customWidth="1"/>
    <col min="13580" max="13580" width="16.25" style="75" customWidth="1"/>
    <col min="13581" max="13581" width="15.25" style="75" customWidth="1"/>
    <col min="13582" max="13582" width="15.875" style="75" customWidth="1"/>
    <col min="13583" max="13583" width="17" style="75" customWidth="1"/>
    <col min="13584" max="13584" width="10.125" style="75" customWidth="1"/>
    <col min="13585" max="13585" width="9.875" style="75" customWidth="1"/>
    <col min="13586" max="13586" width="15.75" style="75" customWidth="1"/>
    <col min="13587" max="13587" width="11.75" style="75" customWidth="1"/>
    <col min="13588" max="13588" width="11.625" style="75" customWidth="1"/>
    <col min="13589" max="13589" width="14" style="75" customWidth="1"/>
    <col min="13590" max="13824" width="9" style="75"/>
    <col min="13825" max="13825" width="4.375" style="75" customWidth="1"/>
    <col min="13826" max="13826" width="71.625" style="75" customWidth="1"/>
    <col min="13827" max="13827" width="18" style="75" customWidth="1"/>
    <col min="13828" max="13828" width="20.125" style="75" customWidth="1"/>
    <col min="13829" max="13829" width="18.25" style="75" customWidth="1"/>
    <col min="13830" max="13830" width="18.875" style="75" customWidth="1"/>
    <col min="13831" max="13831" width="21.75" style="75" customWidth="1"/>
    <col min="13832" max="13832" width="13.125" style="75" customWidth="1"/>
    <col min="13833" max="13833" width="10" style="75" customWidth="1"/>
    <col min="13834" max="13834" width="19.125" style="75" customWidth="1"/>
    <col min="13835" max="13835" width="16.125" style="75" customWidth="1"/>
    <col min="13836" max="13836" width="16.25" style="75" customWidth="1"/>
    <col min="13837" max="13837" width="15.25" style="75" customWidth="1"/>
    <col min="13838" max="13838" width="15.875" style="75" customWidth="1"/>
    <col min="13839" max="13839" width="17" style="75" customWidth="1"/>
    <col min="13840" max="13840" width="10.125" style="75" customWidth="1"/>
    <col min="13841" max="13841" width="9.875" style="75" customWidth="1"/>
    <col min="13842" max="13842" width="15.75" style="75" customWidth="1"/>
    <col min="13843" max="13843" width="11.75" style="75" customWidth="1"/>
    <col min="13844" max="13844" width="11.625" style="75" customWidth="1"/>
    <col min="13845" max="13845" width="14" style="75" customWidth="1"/>
    <col min="13846" max="14080" width="9" style="75"/>
    <col min="14081" max="14081" width="4.375" style="75" customWidth="1"/>
    <col min="14082" max="14082" width="71.625" style="75" customWidth="1"/>
    <col min="14083" max="14083" width="18" style="75" customWidth="1"/>
    <col min="14084" max="14084" width="20.125" style="75" customWidth="1"/>
    <col min="14085" max="14085" width="18.25" style="75" customWidth="1"/>
    <col min="14086" max="14086" width="18.875" style="75" customWidth="1"/>
    <col min="14087" max="14087" width="21.75" style="75" customWidth="1"/>
    <col min="14088" max="14088" width="13.125" style="75" customWidth="1"/>
    <col min="14089" max="14089" width="10" style="75" customWidth="1"/>
    <col min="14090" max="14090" width="19.125" style="75" customWidth="1"/>
    <col min="14091" max="14091" width="16.125" style="75" customWidth="1"/>
    <col min="14092" max="14092" width="16.25" style="75" customWidth="1"/>
    <col min="14093" max="14093" width="15.25" style="75" customWidth="1"/>
    <col min="14094" max="14094" width="15.875" style="75" customWidth="1"/>
    <col min="14095" max="14095" width="17" style="75" customWidth="1"/>
    <col min="14096" max="14096" width="10.125" style="75" customWidth="1"/>
    <col min="14097" max="14097" width="9.875" style="75" customWidth="1"/>
    <col min="14098" max="14098" width="15.75" style="75" customWidth="1"/>
    <col min="14099" max="14099" width="11.75" style="75" customWidth="1"/>
    <col min="14100" max="14100" width="11.625" style="75" customWidth="1"/>
    <col min="14101" max="14101" width="14" style="75" customWidth="1"/>
    <col min="14102" max="14336" width="9" style="75"/>
    <col min="14337" max="14337" width="4.375" style="75" customWidth="1"/>
    <col min="14338" max="14338" width="71.625" style="75" customWidth="1"/>
    <col min="14339" max="14339" width="18" style="75" customWidth="1"/>
    <col min="14340" max="14340" width="20.125" style="75" customWidth="1"/>
    <col min="14341" max="14341" width="18.25" style="75" customWidth="1"/>
    <col min="14342" max="14342" width="18.875" style="75" customWidth="1"/>
    <col min="14343" max="14343" width="21.75" style="75" customWidth="1"/>
    <col min="14344" max="14344" width="13.125" style="75" customWidth="1"/>
    <col min="14345" max="14345" width="10" style="75" customWidth="1"/>
    <col min="14346" max="14346" width="19.125" style="75" customWidth="1"/>
    <col min="14347" max="14347" width="16.125" style="75" customWidth="1"/>
    <col min="14348" max="14348" width="16.25" style="75" customWidth="1"/>
    <col min="14349" max="14349" width="15.25" style="75" customWidth="1"/>
    <col min="14350" max="14350" width="15.875" style="75" customWidth="1"/>
    <col min="14351" max="14351" width="17" style="75" customWidth="1"/>
    <col min="14352" max="14352" width="10.125" style="75" customWidth="1"/>
    <col min="14353" max="14353" width="9.875" style="75" customWidth="1"/>
    <col min="14354" max="14354" width="15.75" style="75" customWidth="1"/>
    <col min="14355" max="14355" width="11.75" style="75" customWidth="1"/>
    <col min="14356" max="14356" width="11.625" style="75" customWidth="1"/>
    <col min="14357" max="14357" width="14" style="75" customWidth="1"/>
    <col min="14358" max="14592" width="9" style="75"/>
    <col min="14593" max="14593" width="4.375" style="75" customWidth="1"/>
    <col min="14594" max="14594" width="71.625" style="75" customWidth="1"/>
    <col min="14595" max="14595" width="18" style="75" customWidth="1"/>
    <col min="14596" max="14596" width="20.125" style="75" customWidth="1"/>
    <col min="14597" max="14597" width="18.25" style="75" customWidth="1"/>
    <col min="14598" max="14598" width="18.875" style="75" customWidth="1"/>
    <col min="14599" max="14599" width="21.75" style="75" customWidth="1"/>
    <col min="14600" max="14600" width="13.125" style="75" customWidth="1"/>
    <col min="14601" max="14601" width="10" style="75" customWidth="1"/>
    <col min="14602" max="14602" width="19.125" style="75" customWidth="1"/>
    <col min="14603" max="14603" width="16.125" style="75" customWidth="1"/>
    <col min="14604" max="14604" width="16.25" style="75" customWidth="1"/>
    <col min="14605" max="14605" width="15.25" style="75" customWidth="1"/>
    <col min="14606" max="14606" width="15.875" style="75" customWidth="1"/>
    <col min="14607" max="14607" width="17" style="75" customWidth="1"/>
    <col min="14608" max="14608" width="10.125" style="75" customWidth="1"/>
    <col min="14609" max="14609" width="9.875" style="75" customWidth="1"/>
    <col min="14610" max="14610" width="15.75" style="75" customWidth="1"/>
    <col min="14611" max="14611" width="11.75" style="75" customWidth="1"/>
    <col min="14612" max="14612" width="11.625" style="75" customWidth="1"/>
    <col min="14613" max="14613" width="14" style="75" customWidth="1"/>
    <col min="14614" max="14848" width="9" style="75"/>
    <col min="14849" max="14849" width="4.375" style="75" customWidth="1"/>
    <col min="14850" max="14850" width="71.625" style="75" customWidth="1"/>
    <col min="14851" max="14851" width="18" style="75" customWidth="1"/>
    <col min="14852" max="14852" width="20.125" style="75" customWidth="1"/>
    <col min="14853" max="14853" width="18.25" style="75" customWidth="1"/>
    <col min="14854" max="14854" width="18.875" style="75" customWidth="1"/>
    <col min="14855" max="14855" width="21.75" style="75" customWidth="1"/>
    <col min="14856" max="14856" width="13.125" style="75" customWidth="1"/>
    <col min="14857" max="14857" width="10" style="75" customWidth="1"/>
    <col min="14858" max="14858" width="19.125" style="75" customWidth="1"/>
    <col min="14859" max="14859" width="16.125" style="75" customWidth="1"/>
    <col min="14860" max="14860" width="16.25" style="75" customWidth="1"/>
    <col min="14861" max="14861" width="15.25" style="75" customWidth="1"/>
    <col min="14862" max="14862" width="15.875" style="75" customWidth="1"/>
    <col min="14863" max="14863" width="17" style="75" customWidth="1"/>
    <col min="14864" max="14864" width="10.125" style="75" customWidth="1"/>
    <col min="14865" max="14865" width="9.875" style="75" customWidth="1"/>
    <col min="14866" max="14866" width="15.75" style="75" customWidth="1"/>
    <col min="14867" max="14867" width="11.75" style="75" customWidth="1"/>
    <col min="14868" max="14868" width="11.625" style="75" customWidth="1"/>
    <col min="14869" max="14869" width="14" style="75" customWidth="1"/>
    <col min="14870" max="15104" width="9" style="75"/>
    <col min="15105" max="15105" width="4.375" style="75" customWidth="1"/>
    <col min="15106" max="15106" width="71.625" style="75" customWidth="1"/>
    <col min="15107" max="15107" width="18" style="75" customWidth="1"/>
    <col min="15108" max="15108" width="20.125" style="75" customWidth="1"/>
    <col min="15109" max="15109" width="18.25" style="75" customWidth="1"/>
    <col min="15110" max="15110" width="18.875" style="75" customWidth="1"/>
    <col min="15111" max="15111" width="21.75" style="75" customWidth="1"/>
    <col min="15112" max="15112" width="13.125" style="75" customWidth="1"/>
    <col min="15113" max="15113" width="10" style="75" customWidth="1"/>
    <col min="15114" max="15114" width="19.125" style="75" customWidth="1"/>
    <col min="15115" max="15115" width="16.125" style="75" customWidth="1"/>
    <col min="15116" max="15116" width="16.25" style="75" customWidth="1"/>
    <col min="15117" max="15117" width="15.25" style="75" customWidth="1"/>
    <col min="15118" max="15118" width="15.875" style="75" customWidth="1"/>
    <col min="15119" max="15119" width="17" style="75" customWidth="1"/>
    <col min="15120" max="15120" width="10.125" style="75" customWidth="1"/>
    <col min="15121" max="15121" width="9.875" style="75" customWidth="1"/>
    <col min="15122" max="15122" width="15.75" style="75" customWidth="1"/>
    <col min="15123" max="15123" width="11.75" style="75" customWidth="1"/>
    <col min="15124" max="15124" width="11.625" style="75" customWidth="1"/>
    <col min="15125" max="15125" width="14" style="75" customWidth="1"/>
    <col min="15126" max="15360" width="9" style="75"/>
    <col min="15361" max="15361" width="4.375" style="75" customWidth="1"/>
    <col min="15362" max="15362" width="71.625" style="75" customWidth="1"/>
    <col min="15363" max="15363" width="18" style="75" customWidth="1"/>
    <col min="15364" max="15364" width="20.125" style="75" customWidth="1"/>
    <col min="15365" max="15365" width="18.25" style="75" customWidth="1"/>
    <col min="15366" max="15366" width="18.875" style="75" customWidth="1"/>
    <col min="15367" max="15367" width="21.75" style="75" customWidth="1"/>
    <col min="15368" max="15368" width="13.125" style="75" customWidth="1"/>
    <col min="15369" max="15369" width="10" style="75" customWidth="1"/>
    <col min="15370" max="15370" width="19.125" style="75" customWidth="1"/>
    <col min="15371" max="15371" width="16.125" style="75" customWidth="1"/>
    <col min="15372" max="15372" width="16.25" style="75" customWidth="1"/>
    <col min="15373" max="15373" width="15.25" style="75" customWidth="1"/>
    <col min="15374" max="15374" width="15.875" style="75" customWidth="1"/>
    <col min="15375" max="15375" width="17" style="75" customWidth="1"/>
    <col min="15376" max="15376" width="10.125" style="75" customWidth="1"/>
    <col min="15377" max="15377" width="9.875" style="75" customWidth="1"/>
    <col min="15378" max="15378" width="15.75" style="75" customWidth="1"/>
    <col min="15379" max="15379" width="11.75" style="75" customWidth="1"/>
    <col min="15380" max="15380" width="11.625" style="75" customWidth="1"/>
    <col min="15381" max="15381" width="14" style="75" customWidth="1"/>
    <col min="15382" max="15616" width="9" style="75"/>
    <col min="15617" max="15617" width="4.375" style="75" customWidth="1"/>
    <col min="15618" max="15618" width="71.625" style="75" customWidth="1"/>
    <col min="15619" max="15619" width="18" style="75" customWidth="1"/>
    <col min="15620" max="15620" width="20.125" style="75" customWidth="1"/>
    <col min="15621" max="15621" width="18.25" style="75" customWidth="1"/>
    <col min="15622" max="15622" width="18.875" style="75" customWidth="1"/>
    <col min="15623" max="15623" width="21.75" style="75" customWidth="1"/>
    <col min="15624" max="15624" width="13.125" style="75" customWidth="1"/>
    <col min="15625" max="15625" width="10" style="75" customWidth="1"/>
    <col min="15626" max="15626" width="19.125" style="75" customWidth="1"/>
    <col min="15627" max="15627" width="16.125" style="75" customWidth="1"/>
    <col min="15628" max="15628" width="16.25" style="75" customWidth="1"/>
    <col min="15629" max="15629" width="15.25" style="75" customWidth="1"/>
    <col min="15630" max="15630" width="15.875" style="75" customWidth="1"/>
    <col min="15631" max="15631" width="17" style="75" customWidth="1"/>
    <col min="15632" max="15632" width="10.125" style="75" customWidth="1"/>
    <col min="15633" max="15633" width="9.875" style="75" customWidth="1"/>
    <col min="15634" max="15634" width="15.75" style="75" customWidth="1"/>
    <col min="15635" max="15635" width="11.75" style="75" customWidth="1"/>
    <col min="15636" max="15636" width="11.625" style="75" customWidth="1"/>
    <col min="15637" max="15637" width="14" style="75" customWidth="1"/>
    <col min="15638" max="15872" width="9" style="75"/>
    <col min="15873" max="15873" width="4.375" style="75" customWidth="1"/>
    <col min="15874" max="15874" width="71.625" style="75" customWidth="1"/>
    <col min="15875" max="15875" width="18" style="75" customWidth="1"/>
    <col min="15876" max="15876" width="20.125" style="75" customWidth="1"/>
    <col min="15877" max="15877" width="18.25" style="75" customWidth="1"/>
    <col min="15878" max="15878" width="18.875" style="75" customWidth="1"/>
    <col min="15879" max="15879" width="21.75" style="75" customWidth="1"/>
    <col min="15880" max="15880" width="13.125" style="75" customWidth="1"/>
    <col min="15881" max="15881" width="10" style="75" customWidth="1"/>
    <col min="15882" max="15882" width="19.125" style="75" customWidth="1"/>
    <col min="15883" max="15883" width="16.125" style="75" customWidth="1"/>
    <col min="15884" max="15884" width="16.25" style="75" customWidth="1"/>
    <col min="15885" max="15885" width="15.25" style="75" customWidth="1"/>
    <col min="15886" max="15886" width="15.875" style="75" customWidth="1"/>
    <col min="15887" max="15887" width="17" style="75" customWidth="1"/>
    <col min="15888" max="15888" width="10.125" style="75" customWidth="1"/>
    <col min="15889" max="15889" width="9.875" style="75" customWidth="1"/>
    <col min="15890" max="15890" width="15.75" style="75" customWidth="1"/>
    <col min="15891" max="15891" width="11.75" style="75" customWidth="1"/>
    <col min="15892" max="15892" width="11.625" style="75" customWidth="1"/>
    <col min="15893" max="15893" width="14" style="75" customWidth="1"/>
    <col min="15894" max="16128" width="9" style="75"/>
    <col min="16129" max="16129" width="4.375" style="75" customWidth="1"/>
    <col min="16130" max="16130" width="71.625" style="75" customWidth="1"/>
    <col min="16131" max="16131" width="18" style="75" customWidth="1"/>
    <col min="16132" max="16132" width="20.125" style="75" customWidth="1"/>
    <col min="16133" max="16133" width="18.25" style="75" customWidth="1"/>
    <col min="16134" max="16134" width="18.875" style="75" customWidth="1"/>
    <col min="16135" max="16135" width="21.75" style="75" customWidth="1"/>
    <col min="16136" max="16136" width="13.125" style="75" customWidth="1"/>
    <col min="16137" max="16137" width="10" style="75" customWidth="1"/>
    <col min="16138" max="16138" width="19.125" style="75" customWidth="1"/>
    <col min="16139" max="16139" width="16.125" style="75" customWidth="1"/>
    <col min="16140" max="16140" width="16.25" style="75" customWidth="1"/>
    <col min="16141" max="16141" width="15.25" style="75" customWidth="1"/>
    <col min="16142" max="16142" width="15.875" style="75" customWidth="1"/>
    <col min="16143" max="16143" width="17" style="75" customWidth="1"/>
    <col min="16144" max="16144" width="10.125" style="75" customWidth="1"/>
    <col min="16145" max="16145" width="9.875" style="75" customWidth="1"/>
    <col min="16146" max="16146" width="15.75" style="75" customWidth="1"/>
    <col min="16147" max="16147" width="11.75" style="75" customWidth="1"/>
    <col min="16148" max="16148" width="11.625" style="75" customWidth="1"/>
    <col min="16149" max="16149" width="14" style="75" customWidth="1"/>
    <col min="16150" max="16384" width="9" style="75"/>
  </cols>
  <sheetData>
    <row r="3" spans="2:21" ht="21">
      <c r="B3" s="24" t="s">
        <v>280</v>
      </c>
    </row>
    <row r="4" spans="2:21" ht="14.25" thickBot="1"/>
    <row r="5" spans="2:21" ht="21.75" thickBot="1">
      <c r="B5" s="114"/>
      <c r="C5" s="115"/>
      <c r="D5" s="115"/>
      <c r="E5" s="115" t="s">
        <v>267</v>
      </c>
      <c r="F5" s="115"/>
      <c r="G5" s="115"/>
      <c r="H5" s="115"/>
      <c r="I5" s="115"/>
      <c r="J5" s="115"/>
      <c r="K5" s="115"/>
      <c r="L5" s="115"/>
      <c r="M5" s="115" t="s">
        <v>394</v>
      </c>
      <c r="N5" s="115"/>
      <c r="O5" s="115"/>
      <c r="P5" s="115"/>
      <c r="Q5" s="115"/>
      <c r="R5" s="115"/>
      <c r="S5" s="116"/>
      <c r="T5" s="117" t="s">
        <v>205</v>
      </c>
      <c r="U5" s="118"/>
    </row>
    <row r="6" spans="2:21" ht="21">
      <c r="B6" s="716" t="s">
        <v>80</v>
      </c>
      <c r="C6" s="79" t="s">
        <v>206</v>
      </c>
      <c r="D6" s="119" t="s">
        <v>207</v>
      </c>
      <c r="E6" s="718" t="s">
        <v>5</v>
      </c>
      <c r="F6" s="120" t="s">
        <v>208</v>
      </c>
      <c r="G6" s="718" t="s">
        <v>182</v>
      </c>
      <c r="H6" s="718" t="s">
        <v>81</v>
      </c>
      <c r="I6" s="718" t="s">
        <v>82</v>
      </c>
      <c r="J6" s="720" t="s">
        <v>183</v>
      </c>
      <c r="K6" s="79" t="s">
        <v>206</v>
      </c>
      <c r="L6" s="119" t="s">
        <v>207</v>
      </c>
      <c r="M6" s="718" t="s">
        <v>5</v>
      </c>
      <c r="N6" s="120" t="s">
        <v>208</v>
      </c>
      <c r="O6" s="718" t="s">
        <v>182</v>
      </c>
      <c r="P6" s="718" t="s">
        <v>81</v>
      </c>
      <c r="Q6" s="718" t="s">
        <v>82</v>
      </c>
      <c r="R6" s="720" t="s">
        <v>183</v>
      </c>
      <c r="S6" s="80" t="s">
        <v>182</v>
      </c>
      <c r="T6" s="119" t="s">
        <v>82</v>
      </c>
      <c r="U6" s="81" t="s">
        <v>183</v>
      </c>
    </row>
    <row r="7" spans="2:21" ht="21.75" thickBot="1">
      <c r="B7" s="717"/>
      <c r="C7" s="122" t="s">
        <v>209</v>
      </c>
      <c r="D7" s="121" t="s">
        <v>209</v>
      </c>
      <c r="E7" s="719"/>
      <c r="F7" s="123" t="s">
        <v>210</v>
      </c>
      <c r="G7" s="719"/>
      <c r="H7" s="719"/>
      <c r="I7" s="719"/>
      <c r="J7" s="721"/>
      <c r="K7" s="122" t="s">
        <v>209</v>
      </c>
      <c r="L7" s="121" t="s">
        <v>209</v>
      </c>
      <c r="M7" s="719"/>
      <c r="N7" s="123" t="s">
        <v>210</v>
      </c>
      <c r="O7" s="719"/>
      <c r="P7" s="719"/>
      <c r="Q7" s="719"/>
      <c r="R7" s="721"/>
      <c r="S7" s="124" t="s">
        <v>211</v>
      </c>
      <c r="T7" s="125" t="s">
        <v>211</v>
      </c>
      <c r="U7" s="126" t="s">
        <v>211</v>
      </c>
    </row>
    <row r="8" spans="2:21" ht="21">
      <c r="B8" s="539" t="s">
        <v>196</v>
      </c>
      <c r="C8" s="535">
        <v>7391286.04</v>
      </c>
      <c r="D8" s="128">
        <v>231253176.31</v>
      </c>
      <c r="E8" s="128">
        <v>6115388.8799999999</v>
      </c>
      <c r="F8" s="128">
        <v>8925716.8599999994</v>
      </c>
      <c r="G8" s="128">
        <v>253685568.09</v>
      </c>
      <c r="H8" s="534">
        <v>17767</v>
      </c>
      <c r="I8" s="128" t="s">
        <v>84</v>
      </c>
      <c r="J8" s="579">
        <f>G8/H8</f>
        <v>14278.469527213374</v>
      </c>
      <c r="K8" s="535">
        <v>38485577.719999999</v>
      </c>
      <c r="L8" s="128">
        <v>184141091.66999999</v>
      </c>
      <c r="M8" s="128">
        <v>10647281.91</v>
      </c>
      <c r="N8" s="128">
        <v>6011144.4100000001</v>
      </c>
      <c r="O8" s="128">
        <f>SUM(K8:N8)</f>
        <v>239285095.70999998</v>
      </c>
      <c r="P8" s="534">
        <v>18573</v>
      </c>
      <c r="Q8" s="128" t="s">
        <v>84</v>
      </c>
      <c r="R8" s="537">
        <f>+O8/P8</f>
        <v>12883.491935067032</v>
      </c>
      <c r="S8" s="640">
        <f>+(O8-G8)/G8*100</f>
        <v>-5.6765043784008915</v>
      </c>
      <c r="T8" s="640">
        <f>+(P8-H8)/H8*100</f>
        <v>4.5365002532785494</v>
      </c>
      <c r="U8" s="640">
        <f>+(R8-J8)/J8*100</f>
        <v>-9.7697977327867722</v>
      </c>
    </row>
    <row r="9" spans="2:21" ht="21">
      <c r="B9" s="129" t="s">
        <v>360</v>
      </c>
      <c r="C9" s="97">
        <v>15084422.51</v>
      </c>
      <c r="D9" s="97">
        <v>475297274.5</v>
      </c>
      <c r="E9" s="97">
        <v>5450414.0800000001</v>
      </c>
      <c r="F9" s="97">
        <v>9893100.5</v>
      </c>
      <c r="G9" s="27">
        <v>505725211.58999997</v>
      </c>
      <c r="H9" s="39">
        <v>4281</v>
      </c>
      <c r="I9" s="27" t="s">
        <v>84</v>
      </c>
      <c r="J9" s="536">
        <f>G9/H9</f>
        <v>118132.49511562719</v>
      </c>
      <c r="K9" s="97">
        <v>21975716.949999999</v>
      </c>
      <c r="L9" s="97">
        <v>103655018.98999999</v>
      </c>
      <c r="M9" s="97">
        <v>12275321.449999999</v>
      </c>
      <c r="N9" s="97">
        <v>6002382.5800000001</v>
      </c>
      <c r="O9" s="27">
        <f>SUM(K9:N9)</f>
        <v>143908439.97</v>
      </c>
      <c r="P9" s="39">
        <v>4388</v>
      </c>
      <c r="Q9" s="27" t="s">
        <v>84</v>
      </c>
      <c r="R9" s="538">
        <f>+O9/P9</f>
        <v>32795.907012306292</v>
      </c>
      <c r="S9" s="641">
        <f>+(O9-G9)/G9*100</f>
        <v>-71.54414360368709</v>
      </c>
      <c r="T9" s="641">
        <f>+(P9-H9)/H9*100</f>
        <v>2.4994160242933892</v>
      </c>
      <c r="U9" s="641">
        <f>+(R9-J9)/J9*100</f>
        <v>-72.238030712712941</v>
      </c>
    </row>
    <row r="10" spans="2:21" ht="21">
      <c r="B10" s="129" t="s">
        <v>361</v>
      </c>
      <c r="C10" s="97">
        <v>10420912.619999999</v>
      </c>
      <c r="D10" s="97">
        <v>63616907.460000001</v>
      </c>
      <c r="E10" s="97">
        <v>5083752.6100000003</v>
      </c>
      <c r="F10" s="97">
        <v>7958601.8399999999</v>
      </c>
      <c r="G10" s="27">
        <v>87080174.530000001</v>
      </c>
      <c r="H10" s="39">
        <v>4285</v>
      </c>
      <c r="I10" s="27" t="s">
        <v>84</v>
      </c>
      <c r="J10" s="536">
        <f>G10/H10</f>
        <v>20322.094406067677</v>
      </c>
      <c r="K10" s="97">
        <v>16585532.85</v>
      </c>
      <c r="L10" s="97">
        <v>80257726.459999993</v>
      </c>
      <c r="M10" s="97">
        <v>5671232.7000000002</v>
      </c>
      <c r="N10" s="97">
        <v>3953825.13</v>
      </c>
      <c r="O10" s="27">
        <f t="shared" ref="O10:O19" si="0">SUM(K10:N10)</f>
        <v>106468317.13999999</v>
      </c>
      <c r="P10" s="39">
        <v>5171</v>
      </c>
      <c r="Q10" s="27" t="s">
        <v>84</v>
      </c>
      <c r="R10" s="538">
        <f t="shared" ref="R10:R19" si="1">+O10/P10</f>
        <v>20589.502444401467</v>
      </c>
      <c r="S10" s="641">
        <f t="shared" ref="S10:S17" si="2">+(O10-G10)/G10*100</f>
        <v>22.264703435246989</v>
      </c>
      <c r="T10" s="641">
        <f t="shared" ref="T10:T22" si="3">+(P10-H10)/H10*100</f>
        <v>20.676779463243875</v>
      </c>
      <c r="U10" s="641">
        <f t="shared" ref="U10:U22" si="4">+(R10-J10)/J10*100</f>
        <v>1.3158488145490956</v>
      </c>
    </row>
    <row r="11" spans="2:21" ht="21">
      <c r="B11" s="129" t="s">
        <v>338</v>
      </c>
      <c r="C11" s="97">
        <v>4852162.0199999996</v>
      </c>
      <c r="D11" s="97">
        <v>9257225.2699999996</v>
      </c>
      <c r="E11" s="97">
        <v>822953.91</v>
      </c>
      <c r="F11" s="97">
        <v>3994620.06</v>
      </c>
      <c r="G11" s="27">
        <v>18926961.260000002</v>
      </c>
      <c r="H11" s="39">
        <v>1514</v>
      </c>
      <c r="I11" s="27" t="s">
        <v>84</v>
      </c>
      <c r="J11" s="536">
        <f>G11/H11</f>
        <v>12501.295416116249</v>
      </c>
      <c r="K11" s="97">
        <v>2487026.7999999998</v>
      </c>
      <c r="L11" s="97">
        <v>12177046.300000001</v>
      </c>
      <c r="M11" s="97">
        <v>881850.88</v>
      </c>
      <c r="N11" s="97">
        <v>1132836.3700000001</v>
      </c>
      <c r="O11" s="27">
        <f t="shared" si="0"/>
        <v>16678760.350000001</v>
      </c>
      <c r="P11" s="39">
        <v>1396</v>
      </c>
      <c r="Q11" s="27" t="s">
        <v>84</v>
      </c>
      <c r="R11" s="538">
        <f t="shared" si="1"/>
        <v>11947.536067335244</v>
      </c>
      <c r="S11" s="641">
        <f t="shared" si="2"/>
        <v>-11.878298259907782</v>
      </c>
      <c r="T11" s="641">
        <f t="shared" si="3"/>
        <v>-7.7939233817701457</v>
      </c>
      <c r="U11" s="641">
        <f t="shared" si="4"/>
        <v>-4.4296157345991256</v>
      </c>
    </row>
    <row r="12" spans="2:21" ht="21">
      <c r="B12" s="129" t="s">
        <v>109</v>
      </c>
      <c r="C12" s="97">
        <v>11684987.51</v>
      </c>
      <c r="D12" s="97">
        <v>22512378.550000001</v>
      </c>
      <c r="E12" s="97">
        <v>2597969.9300000002</v>
      </c>
      <c r="F12" s="97">
        <v>5427358.4800000004</v>
      </c>
      <c r="G12" s="27">
        <v>42222694.469999999</v>
      </c>
      <c r="H12" s="39">
        <v>81251</v>
      </c>
      <c r="I12" s="27" t="s">
        <v>84</v>
      </c>
      <c r="J12" s="536">
        <f>G12/H12</f>
        <v>519.65753615340122</v>
      </c>
      <c r="K12" s="97">
        <v>8400583.5999999996</v>
      </c>
      <c r="L12" s="97">
        <v>41131159.350000001</v>
      </c>
      <c r="M12" s="97">
        <v>2118090.44</v>
      </c>
      <c r="N12" s="97">
        <v>5086239.17</v>
      </c>
      <c r="O12" s="27">
        <f t="shared" si="0"/>
        <v>56736072.560000002</v>
      </c>
      <c r="P12" s="39">
        <v>96659</v>
      </c>
      <c r="Q12" s="27" t="s">
        <v>84</v>
      </c>
      <c r="R12" s="538">
        <f t="shared" si="1"/>
        <v>586.97144145915024</v>
      </c>
      <c r="S12" s="641">
        <f t="shared" si="2"/>
        <v>34.373405752946503</v>
      </c>
      <c r="T12" s="641">
        <f t="shared" si="3"/>
        <v>18.963458911274937</v>
      </c>
      <c r="U12" s="641">
        <f t="shared" si="4"/>
        <v>12.953512769971292</v>
      </c>
    </row>
    <row r="13" spans="2:21" ht="21">
      <c r="B13" s="129" t="s">
        <v>307</v>
      </c>
      <c r="C13" s="709" t="s">
        <v>411</v>
      </c>
      <c r="D13" s="710"/>
      <c r="E13" s="710"/>
      <c r="F13" s="710"/>
      <c r="G13" s="710"/>
      <c r="H13" s="710"/>
      <c r="I13" s="710"/>
      <c r="J13" s="715"/>
      <c r="K13" s="97">
        <v>3684390.37</v>
      </c>
      <c r="L13" s="97">
        <v>18039609.43</v>
      </c>
      <c r="M13" s="97">
        <v>2455995.92</v>
      </c>
      <c r="N13" s="97">
        <v>894853.79</v>
      </c>
      <c r="O13" s="27">
        <f t="shared" si="0"/>
        <v>25074849.509999998</v>
      </c>
      <c r="P13" s="39">
        <v>6122</v>
      </c>
      <c r="Q13" s="27" t="s">
        <v>84</v>
      </c>
      <c r="R13" s="538">
        <f t="shared" si="1"/>
        <v>4095.8591163018618</v>
      </c>
      <c r="S13" s="641">
        <v>-100</v>
      </c>
      <c r="T13" s="641">
        <v>-100</v>
      </c>
      <c r="U13" s="641">
        <v>-100</v>
      </c>
    </row>
    <row r="14" spans="2:21" ht="21">
      <c r="B14" s="129" t="s">
        <v>339</v>
      </c>
      <c r="C14" s="97">
        <v>19163773.07</v>
      </c>
      <c r="D14" s="97">
        <v>70008591.409999996</v>
      </c>
      <c r="E14" s="97">
        <v>3929521.55</v>
      </c>
      <c r="F14" s="97">
        <v>10906875.880000001</v>
      </c>
      <c r="G14" s="27">
        <v>104008761.91</v>
      </c>
      <c r="H14" s="39">
        <v>1497298</v>
      </c>
      <c r="I14" s="27" t="s">
        <v>84</v>
      </c>
      <c r="J14" s="536">
        <f>G14/H14</f>
        <v>69.464302971085246</v>
      </c>
      <c r="K14" s="97">
        <v>7230284.7800000003</v>
      </c>
      <c r="L14" s="97">
        <v>35401111.32</v>
      </c>
      <c r="M14" s="97">
        <v>1862600.93</v>
      </c>
      <c r="N14" s="97">
        <v>6880275.1399999997</v>
      </c>
      <c r="O14" s="27">
        <f t="shared" si="0"/>
        <v>51374272.170000002</v>
      </c>
      <c r="P14" s="39">
        <v>1636254</v>
      </c>
      <c r="Q14" s="27" t="s">
        <v>84</v>
      </c>
      <c r="R14" s="538">
        <f t="shared" si="1"/>
        <v>31.397492180309417</v>
      </c>
      <c r="S14" s="641">
        <f>+(O14-G14)/G14*100</f>
        <v>-50.605822791684844</v>
      </c>
      <c r="T14" s="641">
        <f t="shared" si="3"/>
        <v>9.2804505182001176</v>
      </c>
      <c r="U14" s="641">
        <f t="shared" si="4"/>
        <v>-54.800536624719712</v>
      </c>
    </row>
    <row r="15" spans="2:21" ht="21">
      <c r="B15" s="129" t="s">
        <v>340</v>
      </c>
      <c r="C15" s="97">
        <v>9609964.5899999999</v>
      </c>
      <c r="D15" s="97">
        <v>7530653.3899999997</v>
      </c>
      <c r="E15" s="97">
        <v>750105.85</v>
      </c>
      <c r="F15" s="97">
        <v>7074627.8799999999</v>
      </c>
      <c r="G15" s="27">
        <v>24965351.710000001</v>
      </c>
      <c r="H15" s="39">
        <v>21590</v>
      </c>
      <c r="I15" s="27" t="s">
        <v>84</v>
      </c>
      <c r="J15" s="536">
        <f>G15/H15</f>
        <v>1156.3386618805002</v>
      </c>
      <c r="K15" s="97">
        <v>3699775.21</v>
      </c>
      <c r="L15" s="97">
        <v>18114937.129999999</v>
      </c>
      <c r="M15" s="97">
        <v>1227997.96</v>
      </c>
      <c r="N15" s="97">
        <v>3108429.41</v>
      </c>
      <c r="O15" s="27">
        <f t="shared" si="0"/>
        <v>26151139.710000001</v>
      </c>
      <c r="P15" s="39">
        <v>31039</v>
      </c>
      <c r="Q15" s="27" t="s">
        <v>84</v>
      </c>
      <c r="R15" s="538">
        <f t="shared" si="1"/>
        <v>842.52520087631694</v>
      </c>
      <c r="S15" s="641">
        <f t="shared" si="2"/>
        <v>4.7497348075614187</v>
      </c>
      <c r="T15" s="641">
        <f t="shared" si="3"/>
        <v>43.765632237146832</v>
      </c>
      <c r="U15" s="641">
        <f t="shared" si="4"/>
        <v>-27.138542656166397</v>
      </c>
    </row>
    <row r="16" spans="2:21" ht="21">
      <c r="B16" s="129" t="s">
        <v>341</v>
      </c>
      <c r="C16" s="97">
        <v>8463009.1400000006</v>
      </c>
      <c r="D16" s="97">
        <v>9028824.0800000001</v>
      </c>
      <c r="E16" s="97">
        <v>2775527.94</v>
      </c>
      <c r="F16" s="97">
        <v>3013920.56</v>
      </c>
      <c r="G16" s="27">
        <v>23281281.719999999</v>
      </c>
      <c r="H16" s="39">
        <v>10218</v>
      </c>
      <c r="I16" s="27" t="s">
        <v>84</v>
      </c>
      <c r="J16" s="536">
        <f>G16/H16</f>
        <v>2278.4577921315326</v>
      </c>
      <c r="K16" s="97">
        <v>1938487.14</v>
      </c>
      <c r="L16" s="97">
        <v>9491271.9199999999</v>
      </c>
      <c r="M16" s="97">
        <v>494495.82</v>
      </c>
      <c r="N16" s="97">
        <v>2831246.26</v>
      </c>
      <c r="O16" s="27">
        <f t="shared" si="0"/>
        <v>14755501.140000001</v>
      </c>
      <c r="P16" s="39">
        <v>11053</v>
      </c>
      <c r="Q16" s="27" t="s">
        <v>84</v>
      </c>
      <c r="R16" s="538">
        <f t="shared" si="1"/>
        <v>1334.9770324798699</v>
      </c>
      <c r="S16" s="641">
        <f t="shared" si="2"/>
        <v>-36.62075259660574</v>
      </c>
      <c r="T16" s="641">
        <f t="shared" si="3"/>
        <v>8.1718535917009198</v>
      </c>
      <c r="U16" s="641">
        <f t="shared" si="4"/>
        <v>-41.408744235240889</v>
      </c>
    </row>
    <row r="17" spans="2:21" ht="21">
      <c r="B17" s="129" t="s">
        <v>342</v>
      </c>
      <c r="C17" s="97">
        <v>18359770.440000001</v>
      </c>
      <c r="D17" s="97">
        <v>423113644.93000001</v>
      </c>
      <c r="E17" s="97">
        <v>3927532.21</v>
      </c>
      <c r="F17" s="97">
        <v>12325600.699999999</v>
      </c>
      <c r="G17" s="27">
        <v>457726548.29000002</v>
      </c>
      <c r="H17" s="39">
        <v>312200</v>
      </c>
      <c r="I17" s="27" t="s">
        <v>84</v>
      </c>
      <c r="J17" s="536">
        <f>G17/H17</f>
        <v>1466.1324416720051</v>
      </c>
      <c r="K17" s="97">
        <v>112487637.34</v>
      </c>
      <c r="L17" s="97">
        <v>556252724.94000006</v>
      </c>
      <c r="M17" s="97">
        <v>2002708.08</v>
      </c>
      <c r="N17" s="97">
        <v>6772104.8099999996</v>
      </c>
      <c r="O17" s="27">
        <f t="shared" si="0"/>
        <v>677515175.17000008</v>
      </c>
      <c r="P17" s="39">
        <v>202500</v>
      </c>
      <c r="Q17" s="27" t="s">
        <v>84</v>
      </c>
      <c r="R17" s="538">
        <f t="shared" si="1"/>
        <v>3345.7539514567907</v>
      </c>
      <c r="S17" s="641">
        <f t="shared" si="2"/>
        <v>48.017452276058378</v>
      </c>
      <c r="T17" s="641">
        <f t="shared" si="3"/>
        <v>-35.137732222934012</v>
      </c>
      <c r="U17" s="641">
        <f t="shared" si="4"/>
        <v>128.20270913869348</v>
      </c>
    </row>
    <row r="18" spans="2:21" ht="21">
      <c r="B18" s="129" t="s">
        <v>343</v>
      </c>
      <c r="C18" s="97">
        <v>7802184.0300000003</v>
      </c>
      <c r="D18" s="97">
        <v>24578617.390000001</v>
      </c>
      <c r="E18" s="97">
        <v>893089.27</v>
      </c>
      <c r="F18" s="97">
        <v>10068931.800000001</v>
      </c>
      <c r="G18" s="27">
        <v>43342822.490000002</v>
      </c>
      <c r="H18" s="39">
        <v>101091</v>
      </c>
      <c r="I18" s="27" t="s">
        <v>84</v>
      </c>
      <c r="J18" s="536">
        <f>G18/H18</f>
        <v>428.75055633043496</v>
      </c>
      <c r="K18" s="97">
        <v>4112273.61</v>
      </c>
      <c r="L18" s="97">
        <v>20134622.699999999</v>
      </c>
      <c r="M18" s="97">
        <v>428563.05</v>
      </c>
      <c r="N18" s="97">
        <v>4774377.4800000004</v>
      </c>
      <c r="O18" s="27">
        <f t="shared" si="0"/>
        <v>29449836.84</v>
      </c>
      <c r="P18" s="39">
        <v>75561</v>
      </c>
      <c r="Q18" s="27" t="s">
        <v>84</v>
      </c>
      <c r="R18" s="538">
        <f t="shared" si="1"/>
        <v>389.74916742764123</v>
      </c>
      <c r="S18" s="641">
        <f>+(O18-G18)/G18*100</f>
        <v>-32.0537169751817</v>
      </c>
      <c r="T18" s="641">
        <f t="shared" si="3"/>
        <v>-25.254473692020063</v>
      </c>
      <c r="U18" s="641">
        <f t="shared" si="4"/>
        <v>-9.0965220515622249</v>
      </c>
    </row>
    <row r="19" spans="2:21" ht="21">
      <c r="B19" s="129" t="s">
        <v>344</v>
      </c>
      <c r="C19" s="709" t="s">
        <v>411</v>
      </c>
      <c r="D19" s="710"/>
      <c r="E19" s="710"/>
      <c r="F19" s="710"/>
      <c r="G19" s="710"/>
      <c r="H19" s="710"/>
      <c r="I19" s="710"/>
      <c r="J19" s="715"/>
      <c r="K19" s="156">
        <v>1321232.42</v>
      </c>
      <c r="L19" s="156">
        <v>6469053.0899999999</v>
      </c>
      <c r="M19" s="156">
        <v>115382.36</v>
      </c>
      <c r="N19" s="156">
        <v>127929.25</v>
      </c>
      <c r="O19" s="102">
        <f t="shared" si="0"/>
        <v>8033597.1200000001</v>
      </c>
      <c r="P19" s="174">
        <v>10961</v>
      </c>
      <c r="Q19" s="102" t="s">
        <v>153</v>
      </c>
      <c r="R19" s="638">
        <f t="shared" si="1"/>
        <v>732.92556518565823</v>
      </c>
      <c r="S19" s="642">
        <v>-100</v>
      </c>
      <c r="T19" s="641">
        <v>-100</v>
      </c>
      <c r="U19" s="641">
        <v>-100</v>
      </c>
    </row>
    <row r="20" spans="2:21" ht="21">
      <c r="B20" s="129" t="s">
        <v>406</v>
      </c>
      <c r="C20" s="97">
        <v>13515398.51</v>
      </c>
      <c r="D20" s="97">
        <v>19718487.239999998</v>
      </c>
      <c r="E20" s="97">
        <v>2484216.7200000002</v>
      </c>
      <c r="F20" s="97">
        <v>10591091.77</v>
      </c>
      <c r="G20" s="27">
        <v>46309194.229999997</v>
      </c>
      <c r="H20" s="39">
        <v>77</v>
      </c>
      <c r="I20" s="27" t="s">
        <v>159</v>
      </c>
      <c r="J20" s="536">
        <v>601418.10687284102</v>
      </c>
      <c r="K20" s="691" t="s">
        <v>412</v>
      </c>
      <c r="L20" s="692"/>
      <c r="M20" s="692"/>
      <c r="N20" s="692"/>
      <c r="O20" s="692"/>
      <c r="P20" s="692"/>
      <c r="Q20" s="692"/>
      <c r="R20" s="693"/>
      <c r="S20" s="654"/>
      <c r="T20" s="641"/>
      <c r="U20" s="641"/>
    </row>
    <row r="21" spans="2:21" ht="21">
      <c r="B21" s="129" t="s">
        <v>332</v>
      </c>
      <c r="C21" s="97">
        <v>142533915.06999999</v>
      </c>
      <c r="D21" s="97">
        <v>65314113.399999999</v>
      </c>
      <c r="E21" s="97">
        <v>2557249.5499999998</v>
      </c>
      <c r="F21" s="97">
        <v>55732158.18</v>
      </c>
      <c r="G21" s="27">
        <v>266137436.19999999</v>
      </c>
      <c r="H21" s="39">
        <v>200</v>
      </c>
      <c r="I21" s="27" t="s">
        <v>84</v>
      </c>
      <c r="J21" s="536">
        <f>G21/H21</f>
        <v>1330687.1809999999</v>
      </c>
      <c r="K21" s="159">
        <v>8922702.0700000003</v>
      </c>
      <c r="L21" s="159">
        <v>43687569.579999998</v>
      </c>
      <c r="M21" s="159">
        <v>799434.91</v>
      </c>
      <c r="N21" s="159">
        <v>8222115.9900000002</v>
      </c>
      <c r="O21" s="127">
        <f>SUM(K21:N21)</f>
        <v>61631822.549999997</v>
      </c>
      <c r="P21" s="40">
        <v>277</v>
      </c>
      <c r="Q21" s="127" t="s">
        <v>84</v>
      </c>
      <c r="R21" s="639">
        <f>+O21/P21</f>
        <v>222497.55433212995</v>
      </c>
      <c r="S21" s="643">
        <f>+(O21-G21)/G21*100</f>
        <v>-76.842107059420144</v>
      </c>
      <c r="T21" s="641">
        <f t="shared" si="3"/>
        <v>38.5</v>
      </c>
      <c r="U21" s="641">
        <f>+(R21-J21)/J21*100</f>
        <v>-83.279499681891807</v>
      </c>
    </row>
    <row r="22" spans="2:21" ht="21">
      <c r="B22" s="129" t="s">
        <v>163</v>
      </c>
      <c r="C22" s="97">
        <v>32354626.649999999</v>
      </c>
      <c r="D22" s="97">
        <v>26627033.190000001</v>
      </c>
      <c r="E22" s="97">
        <v>2375938.11</v>
      </c>
      <c r="F22" s="97">
        <v>28748469.550000001</v>
      </c>
      <c r="G22" s="27">
        <v>90106067.5</v>
      </c>
      <c r="H22" s="39">
        <v>4758</v>
      </c>
      <c r="I22" s="27" t="s">
        <v>84</v>
      </c>
      <c r="J22" s="536">
        <f t="shared" ref="J22:J23" si="5">G22/H22</f>
        <v>18937.803173602355</v>
      </c>
      <c r="K22" s="156">
        <v>20659047.300000001</v>
      </c>
      <c r="L22" s="156">
        <v>101151373.09999999</v>
      </c>
      <c r="M22" s="156">
        <v>2538411.89</v>
      </c>
      <c r="N22" s="156">
        <v>21070447.48</v>
      </c>
      <c r="O22" s="102">
        <f>SUM(K22:N22)</f>
        <v>145419279.76999998</v>
      </c>
      <c r="P22" s="174">
        <v>146627</v>
      </c>
      <c r="Q22" s="102" t="s">
        <v>84</v>
      </c>
      <c r="R22" s="638">
        <f>+O22/P22</f>
        <v>991.7633162378005</v>
      </c>
      <c r="S22" s="643">
        <f>+(O22-G22)/G22*100</f>
        <v>61.386778720533975</v>
      </c>
      <c r="T22" s="641">
        <f t="shared" si="3"/>
        <v>2981.6939890710382</v>
      </c>
      <c r="U22" s="641">
        <f t="shared" si="4"/>
        <v>-94.76304982607364</v>
      </c>
    </row>
    <row r="23" spans="2:21" ht="21">
      <c r="B23" s="129" t="s">
        <v>407</v>
      </c>
      <c r="C23" s="97">
        <v>5313049.01</v>
      </c>
      <c r="D23" s="97">
        <v>10014053.74</v>
      </c>
      <c r="E23" s="97">
        <v>3142573.23</v>
      </c>
      <c r="F23" s="97">
        <v>1020396.08</v>
      </c>
      <c r="G23" s="27">
        <v>19490072.050000001</v>
      </c>
      <c r="H23" s="39">
        <v>116144</v>
      </c>
      <c r="I23" s="27" t="s">
        <v>84</v>
      </c>
      <c r="J23" s="536">
        <f t="shared" si="5"/>
        <v>167.80954720002757</v>
      </c>
      <c r="K23" s="691" t="s">
        <v>412</v>
      </c>
      <c r="L23" s="692"/>
      <c r="M23" s="692"/>
      <c r="N23" s="692"/>
      <c r="O23" s="692"/>
      <c r="P23" s="692"/>
      <c r="Q23" s="692"/>
      <c r="R23" s="693"/>
      <c r="S23" s="654"/>
      <c r="T23" s="641"/>
      <c r="U23" s="641"/>
    </row>
    <row r="24" spans="2:21" ht="21">
      <c r="B24" s="580" t="s">
        <v>345</v>
      </c>
      <c r="C24" s="713" t="s">
        <v>411</v>
      </c>
      <c r="D24" s="704"/>
      <c r="E24" s="704"/>
      <c r="F24" s="704"/>
      <c r="G24" s="704"/>
      <c r="H24" s="704"/>
      <c r="I24" s="704"/>
      <c r="J24" s="714"/>
      <c r="K24" s="160">
        <v>21949240.34</v>
      </c>
      <c r="L24" s="127">
        <v>107468450.33</v>
      </c>
      <c r="M24" s="127">
        <v>1199152.3700000001</v>
      </c>
      <c r="N24" s="159">
        <v>38538430.799999997</v>
      </c>
      <c r="O24" s="127">
        <f>SUM(K24:N24)</f>
        <v>169155273.84</v>
      </c>
      <c r="P24" s="127">
        <v>18277</v>
      </c>
      <c r="Q24" s="127" t="s">
        <v>84</v>
      </c>
      <c r="R24" s="639">
        <f>+O24/P24</f>
        <v>9255.0896667943325</v>
      </c>
      <c r="S24" s="644">
        <v>-100</v>
      </c>
      <c r="T24" s="641">
        <v>-100</v>
      </c>
      <c r="U24" s="644">
        <v>-100</v>
      </c>
    </row>
    <row r="25" spans="2:21" ht="21">
      <c r="B25" s="434" t="s">
        <v>408</v>
      </c>
      <c r="C25" s="688"/>
      <c r="D25" s="689"/>
      <c r="E25" s="689"/>
      <c r="F25" s="689"/>
      <c r="G25" s="689"/>
      <c r="H25" s="689"/>
      <c r="I25" s="689"/>
      <c r="J25" s="690"/>
      <c r="K25" s="581">
        <v>40142206.240000002</v>
      </c>
      <c r="L25" s="102">
        <v>196545330.64999998</v>
      </c>
      <c r="M25" s="102">
        <v>5674339.6100000003</v>
      </c>
      <c r="N25" s="156">
        <v>48045819.990000002</v>
      </c>
      <c r="O25" s="130">
        <f>SUM(K25:N25)</f>
        <v>290407696.49000001</v>
      </c>
      <c r="P25" s="130">
        <v>18277</v>
      </c>
      <c r="Q25" s="102" t="s">
        <v>84</v>
      </c>
      <c r="R25" s="582">
        <f>+O25/P25</f>
        <v>15889.243119220879</v>
      </c>
      <c r="S25" s="644">
        <v>-100</v>
      </c>
      <c r="T25" s="641">
        <v>-100</v>
      </c>
      <c r="U25" s="645">
        <v>-100</v>
      </c>
    </row>
    <row r="26" spans="2:21" ht="21.75" thickBot="1">
      <c r="B26" s="435" t="s">
        <v>219</v>
      </c>
      <c r="C26" s="131">
        <f>SUM(C8:C24)</f>
        <v>306549461.20999998</v>
      </c>
      <c r="D26" s="131">
        <f>SUM(D8:D24)</f>
        <v>1457870980.8600001</v>
      </c>
      <c r="E26" s="131">
        <f>SUM(E8:E24)</f>
        <v>42906233.839999996</v>
      </c>
      <c r="F26" s="131">
        <f>SUM(F8:F24)</f>
        <v>175681470.14000002</v>
      </c>
      <c r="G26" s="131">
        <f>SUM(G8:G24)</f>
        <v>1983008146.04</v>
      </c>
      <c r="H26" s="111"/>
      <c r="I26" s="111"/>
      <c r="J26" s="111"/>
      <c r="K26" s="131">
        <f>SUM(K8:K25)</f>
        <v>314081714.74000001</v>
      </c>
      <c r="L26" s="131">
        <f t="shared" ref="L26:N26" si="6">SUM(L8:L25)</f>
        <v>1534118096.9599996</v>
      </c>
      <c r="M26" s="131">
        <f t="shared" si="6"/>
        <v>50392860.279999986</v>
      </c>
      <c r="N26" s="131">
        <f t="shared" si="6"/>
        <v>163452458.06</v>
      </c>
      <c r="O26" s="131">
        <f>SUM(O8:O25)</f>
        <v>2062045130.0399997</v>
      </c>
      <c r="P26" s="111"/>
      <c r="Q26" s="111"/>
      <c r="R26" s="111"/>
      <c r="S26" s="30"/>
      <c r="T26" s="30"/>
      <c r="U26" s="30"/>
    </row>
    <row r="27" spans="2:21" ht="21.75" thickTop="1">
      <c r="B27" s="1"/>
    </row>
    <row r="28" spans="2:21" ht="23.25">
      <c r="B28" s="1"/>
      <c r="K28" s="273"/>
      <c r="L28" s="273"/>
      <c r="M28" s="273"/>
      <c r="N28" s="273"/>
    </row>
    <row r="29" spans="2:21" ht="23.25">
      <c r="B29" s="238" t="s">
        <v>275</v>
      </c>
      <c r="C29" s="11"/>
      <c r="D29" s="11"/>
      <c r="E29" s="11"/>
      <c r="F29" s="11"/>
      <c r="G29" s="11"/>
      <c r="H29" s="1"/>
      <c r="I29" s="1"/>
      <c r="J29" s="1"/>
      <c r="K29" s="273"/>
      <c r="L29" s="273"/>
      <c r="M29" s="273"/>
      <c r="N29" s="273"/>
      <c r="O29" s="11"/>
      <c r="P29" s="1"/>
      <c r="Q29" s="1"/>
      <c r="R29" s="1"/>
    </row>
    <row r="30" spans="2:21" ht="21">
      <c r="B30" s="238" t="s">
        <v>248</v>
      </c>
      <c r="C30" s="11"/>
      <c r="D30" s="11"/>
      <c r="E30" s="11"/>
      <c r="F30" s="11"/>
      <c r="G30" s="11"/>
      <c r="H30" s="1"/>
      <c r="I30" s="1"/>
      <c r="J30" s="1"/>
      <c r="K30" s="11"/>
      <c r="L30" s="11"/>
      <c r="M30" s="11"/>
      <c r="N30" s="11"/>
      <c r="O30" s="11"/>
      <c r="P30" s="1"/>
      <c r="Q30" s="1"/>
      <c r="R30" s="1"/>
    </row>
    <row r="31" spans="2:21" ht="21">
      <c r="B31" s="241" t="s">
        <v>414</v>
      </c>
      <c r="C31" s="11"/>
      <c r="D31" s="11"/>
      <c r="E31" s="11"/>
      <c r="F31" s="11"/>
      <c r="G31" s="11"/>
      <c r="H31" s="1"/>
      <c r="I31" s="1"/>
      <c r="J31" s="1"/>
      <c r="K31" s="11"/>
      <c r="L31" s="11"/>
      <c r="M31" s="11"/>
      <c r="N31" s="11"/>
      <c r="O31" s="11"/>
      <c r="P31" s="1"/>
      <c r="Q31" s="1"/>
      <c r="R31" s="1"/>
    </row>
    <row r="32" spans="2:21" ht="21">
      <c r="B32" s="241" t="s">
        <v>415</v>
      </c>
      <c r="C32" s="11"/>
      <c r="D32" s="11"/>
      <c r="E32" s="11"/>
      <c r="F32" s="11"/>
      <c r="G32" s="11"/>
      <c r="H32" s="1"/>
      <c r="I32" s="1"/>
      <c r="J32" s="1"/>
      <c r="K32" s="11"/>
      <c r="L32" s="11"/>
      <c r="M32" s="11"/>
      <c r="N32" s="11"/>
      <c r="O32" s="11"/>
      <c r="P32" s="1"/>
      <c r="Q32" s="1"/>
      <c r="R32" s="1"/>
    </row>
    <row r="33" spans="2:15" ht="21">
      <c r="B33" s="1"/>
      <c r="C33" s="11"/>
      <c r="D33" s="11"/>
      <c r="E33" s="11"/>
      <c r="F33" s="11"/>
      <c r="G33" s="11"/>
      <c r="K33" s="11"/>
      <c r="L33" s="11"/>
      <c r="M33" s="11"/>
      <c r="N33" s="11"/>
      <c r="O33" s="11"/>
    </row>
    <row r="34" spans="2:15" ht="21">
      <c r="B34" s="1"/>
      <c r="C34" s="11"/>
      <c r="D34" s="11"/>
      <c r="E34" s="11"/>
      <c r="F34" s="11"/>
      <c r="G34" s="11"/>
      <c r="K34" s="11"/>
      <c r="L34" s="11"/>
      <c r="M34" s="11"/>
      <c r="N34" s="11"/>
      <c r="O34" s="11"/>
    </row>
    <row r="35" spans="2:15" ht="21">
      <c r="C35" s="11"/>
      <c r="D35" s="11"/>
      <c r="E35" s="11"/>
      <c r="F35" s="11"/>
      <c r="G35" s="11"/>
      <c r="K35" s="11"/>
      <c r="L35" s="11"/>
      <c r="M35" s="11"/>
      <c r="N35" s="11"/>
      <c r="O35" s="11"/>
    </row>
    <row r="36" spans="2:15" ht="21">
      <c r="C36" s="11"/>
      <c r="D36" s="11"/>
      <c r="E36" s="11"/>
      <c r="F36" s="11"/>
      <c r="G36" s="11"/>
      <c r="K36" s="11"/>
      <c r="L36" s="11"/>
      <c r="M36" s="11"/>
      <c r="N36" s="11"/>
      <c r="O36" s="11"/>
    </row>
    <row r="37" spans="2:15" ht="21">
      <c r="C37" s="11"/>
      <c r="D37" s="11"/>
      <c r="E37" s="11"/>
      <c r="F37" s="11"/>
      <c r="G37" s="11"/>
      <c r="K37" s="11"/>
      <c r="L37" s="11"/>
      <c r="M37" s="11"/>
      <c r="N37" s="11"/>
      <c r="O37" s="11"/>
    </row>
    <row r="38" spans="2:15" ht="21">
      <c r="C38" s="11"/>
      <c r="D38" s="11"/>
      <c r="E38" s="11"/>
      <c r="F38" s="11"/>
      <c r="G38" s="11"/>
      <c r="K38" s="11"/>
      <c r="L38" s="11"/>
      <c r="M38" s="11"/>
      <c r="N38" s="11"/>
      <c r="O38" s="11"/>
    </row>
    <row r="39" spans="2:15" ht="21">
      <c r="C39" s="11"/>
      <c r="D39" s="11"/>
      <c r="E39" s="11"/>
      <c r="F39" s="11"/>
      <c r="G39" s="11"/>
      <c r="K39" s="11"/>
      <c r="L39" s="11"/>
      <c r="M39" s="11"/>
      <c r="N39" s="11"/>
      <c r="O39" s="11"/>
    </row>
    <row r="40" spans="2:15" ht="21">
      <c r="C40" s="11"/>
      <c r="D40" s="11"/>
      <c r="E40" s="11"/>
      <c r="F40" s="11"/>
      <c r="G40" s="11"/>
      <c r="K40" s="11"/>
      <c r="L40" s="11"/>
      <c r="M40" s="11"/>
      <c r="N40" s="11"/>
      <c r="O40" s="11"/>
    </row>
    <row r="41" spans="2:15" ht="21">
      <c r="C41" s="11"/>
      <c r="D41" s="11"/>
      <c r="E41" s="11"/>
      <c r="F41" s="11"/>
      <c r="G41" s="11"/>
      <c r="K41" s="11"/>
      <c r="L41" s="11"/>
      <c r="M41" s="11"/>
      <c r="N41" s="11"/>
      <c r="O41" s="11"/>
    </row>
    <row r="42" spans="2:15" ht="21">
      <c r="C42" s="11"/>
      <c r="D42" s="11"/>
      <c r="E42" s="11"/>
      <c r="F42" s="11"/>
      <c r="G42" s="11"/>
      <c r="K42" s="11"/>
      <c r="L42" s="11"/>
      <c r="M42" s="11"/>
      <c r="N42" s="11"/>
      <c r="O42" s="11"/>
    </row>
    <row r="43" spans="2:15" ht="21">
      <c r="C43" s="11"/>
      <c r="D43" s="11"/>
      <c r="E43" s="11"/>
      <c r="F43" s="11"/>
      <c r="G43" s="11"/>
      <c r="K43" s="11"/>
      <c r="L43" s="11"/>
      <c r="M43" s="11"/>
      <c r="N43" s="11"/>
      <c r="O43" s="11"/>
    </row>
    <row r="44" spans="2:15" ht="21">
      <c r="C44" s="11"/>
      <c r="D44" s="11"/>
      <c r="E44" s="11"/>
      <c r="F44" s="11"/>
      <c r="G44" s="11"/>
      <c r="K44" s="11"/>
      <c r="L44" s="11"/>
      <c r="M44" s="11"/>
      <c r="N44" s="11"/>
      <c r="O44" s="11"/>
    </row>
  </sheetData>
  <mergeCells count="16">
    <mergeCell ref="R6:R7"/>
    <mergeCell ref="J6:J7"/>
    <mergeCell ref="M6:M7"/>
    <mergeCell ref="O6:O7"/>
    <mergeCell ref="P6:P7"/>
    <mergeCell ref="Q6:Q7"/>
    <mergeCell ref="B6:B7"/>
    <mergeCell ref="E6:E7"/>
    <mergeCell ref="G6:G7"/>
    <mergeCell ref="H6:H7"/>
    <mergeCell ref="I6:I7"/>
    <mergeCell ref="K20:R20"/>
    <mergeCell ref="K23:R23"/>
    <mergeCell ref="C24:J25"/>
    <mergeCell ref="C19:J19"/>
    <mergeCell ref="C13:J13"/>
  </mergeCells>
  <pageMargins left="0.51181102362204722" right="0.51181102362204722" top="0.94488188976377963" bottom="0.74803149606299213" header="0.31496062992125984" footer="0.31496062992125984"/>
  <pageSetup paperSize="9" scale="37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2220F-2E21-4B1D-9785-42D25B857D74}">
  <sheetPr>
    <pageSetUpPr fitToPage="1"/>
  </sheetPr>
  <dimension ref="A1:T51"/>
  <sheetViews>
    <sheetView topLeftCell="L1" workbookViewId="0">
      <selection sqref="A1:T16"/>
    </sheetView>
  </sheetViews>
  <sheetFormatPr defaultRowHeight="13.5"/>
  <cols>
    <col min="1" max="1" width="47.25" style="75" customWidth="1"/>
    <col min="2" max="2" width="15.875" style="75" customWidth="1"/>
    <col min="3" max="3" width="16.375" style="75" customWidth="1"/>
    <col min="4" max="4" width="15.25" style="75" customWidth="1"/>
    <col min="5" max="5" width="14.75" style="75" customWidth="1"/>
    <col min="6" max="6" width="16.125" style="75" customWidth="1"/>
    <col min="7" max="7" width="10.75" style="75" customWidth="1"/>
    <col min="8" max="8" width="10.25" style="75" customWidth="1"/>
    <col min="9" max="9" width="14.125" style="75" customWidth="1"/>
    <col min="10" max="10" width="15.625" style="75" customWidth="1"/>
    <col min="11" max="11" width="16.375" style="75" customWidth="1"/>
    <col min="12" max="12" width="15" style="75" customWidth="1"/>
    <col min="13" max="13" width="15.75" style="75" customWidth="1"/>
    <col min="14" max="14" width="16.125" style="75" customWidth="1"/>
    <col min="15" max="15" width="11.75" style="540" customWidth="1"/>
    <col min="16" max="16" width="9.875" style="75" customWidth="1"/>
    <col min="17" max="17" width="14.375" style="75" customWidth="1"/>
    <col min="18" max="18" width="10.625" style="75" customWidth="1"/>
    <col min="19" max="19" width="10.375" style="75" customWidth="1"/>
    <col min="20" max="20" width="14" style="75" customWidth="1"/>
    <col min="21" max="256" width="9.125" style="75"/>
    <col min="257" max="257" width="47.25" style="75" customWidth="1"/>
    <col min="258" max="258" width="15.875" style="75" customWidth="1"/>
    <col min="259" max="259" width="16.375" style="75" customWidth="1"/>
    <col min="260" max="260" width="15.25" style="75" customWidth="1"/>
    <col min="261" max="261" width="14.75" style="75" customWidth="1"/>
    <col min="262" max="262" width="16.125" style="75" customWidth="1"/>
    <col min="263" max="263" width="10.75" style="75" customWidth="1"/>
    <col min="264" max="264" width="10.25" style="75" customWidth="1"/>
    <col min="265" max="265" width="14.125" style="75" customWidth="1"/>
    <col min="266" max="266" width="15.625" style="75" customWidth="1"/>
    <col min="267" max="267" width="16.375" style="75" customWidth="1"/>
    <col min="268" max="268" width="15" style="75" customWidth="1"/>
    <col min="269" max="269" width="15.75" style="75" customWidth="1"/>
    <col min="270" max="270" width="16.125" style="75" customWidth="1"/>
    <col min="271" max="271" width="8.875" style="75" customWidth="1"/>
    <col min="272" max="272" width="9.875" style="75" customWidth="1"/>
    <col min="273" max="273" width="14.375" style="75" customWidth="1"/>
    <col min="274" max="274" width="10.625" style="75" customWidth="1"/>
    <col min="275" max="275" width="10.375" style="75" customWidth="1"/>
    <col min="276" max="276" width="14" style="75" customWidth="1"/>
    <col min="277" max="512" width="9.125" style="75"/>
    <col min="513" max="513" width="47.25" style="75" customWidth="1"/>
    <col min="514" max="514" width="15.875" style="75" customWidth="1"/>
    <col min="515" max="515" width="16.375" style="75" customWidth="1"/>
    <col min="516" max="516" width="15.25" style="75" customWidth="1"/>
    <col min="517" max="517" width="14.75" style="75" customWidth="1"/>
    <col min="518" max="518" width="16.125" style="75" customWidth="1"/>
    <col min="519" max="519" width="10.75" style="75" customWidth="1"/>
    <col min="520" max="520" width="10.25" style="75" customWidth="1"/>
    <col min="521" max="521" width="14.125" style="75" customWidth="1"/>
    <col min="522" max="522" width="15.625" style="75" customWidth="1"/>
    <col min="523" max="523" width="16.375" style="75" customWidth="1"/>
    <col min="524" max="524" width="15" style="75" customWidth="1"/>
    <col min="525" max="525" width="15.75" style="75" customWidth="1"/>
    <col min="526" max="526" width="16.125" style="75" customWidth="1"/>
    <col min="527" max="527" width="8.875" style="75" customWidth="1"/>
    <col min="528" max="528" width="9.875" style="75" customWidth="1"/>
    <col min="529" max="529" width="14.375" style="75" customWidth="1"/>
    <col min="530" max="530" width="10.625" style="75" customWidth="1"/>
    <col min="531" max="531" width="10.375" style="75" customWidth="1"/>
    <col min="532" max="532" width="14" style="75" customWidth="1"/>
    <col min="533" max="768" width="9.125" style="75"/>
    <col min="769" max="769" width="47.25" style="75" customWidth="1"/>
    <col min="770" max="770" width="15.875" style="75" customWidth="1"/>
    <col min="771" max="771" width="16.375" style="75" customWidth="1"/>
    <col min="772" max="772" width="15.25" style="75" customWidth="1"/>
    <col min="773" max="773" width="14.75" style="75" customWidth="1"/>
    <col min="774" max="774" width="16.125" style="75" customWidth="1"/>
    <col min="775" max="775" width="10.75" style="75" customWidth="1"/>
    <col min="776" max="776" width="10.25" style="75" customWidth="1"/>
    <col min="777" max="777" width="14.125" style="75" customWidth="1"/>
    <col min="778" max="778" width="15.625" style="75" customWidth="1"/>
    <col min="779" max="779" width="16.375" style="75" customWidth="1"/>
    <col min="780" max="780" width="15" style="75" customWidth="1"/>
    <col min="781" max="781" width="15.75" style="75" customWidth="1"/>
    <col min="782" max="782" width="16.125" style="75" customWidth="1"/>
    <col min="783" max="783" width="8.875" style="75" customWidth="1"/>
    <col min="784" max="784" width="9.875" style="75" customWidth="1"/>
    <col min="785" max="785" width="14.375" style="75" customWidth="1"/>
    <col min="786" max="786" width="10.625" style="75" customWidth="1"/>
    <col min="787" max="787" width="10.375" style="75" customWidth="1"/>
    <col min="788" max="788" width="14" style="75" customWidth="1"/>
    <col min="789" max="1024" width="9.125" style="75"/>
    <col min="1025" max="1025" width="47.25" style="75" customWidth="1"/>
    <col min="1026" max="1026" width="15.875" style="75" customWidth="1"/>
    <col min="1027" max="1027" width="16.375" style="75" customWidth="1"/>
    <col min="1028" max="1028" width="15.25" style="75" customWidth="1"/>
    <col min="1029" max="1029" width="14.75" style="75" customWidth="1"/>
    <col min="1030" max="1030" width="16.125" style="75" customWidth="1"/>
    <col min="1031" max="1031" width="10.75" style="75" customWidth="1"/>
    <col min="1032" max="1032" width="10.25" style="75" customWidth="1"/>
    <col min="1033" max="1033" width="14.125" style="75" customWidth="1"/>
    <col min="1034" max="1034" width="15.625" style="75" customWidth="1"/>
    <col min="1035" max="1035" width="16.375" style="75" customWidth="1"/>
    <col min="1036" max="1036" width="15" style="75" customWidth="1"/>
    <col min="1037" max="1037" width="15.75" style="75" customWidth="1"/>
    <col min="1038" max="1038" width="16.125" style="75" customWidth="1"/>
    <col min="1039" max="1039" width="8.875" style="75" customWidth="1"/>
    <col min="1040" max="1040" width="9.875" style="75" customWidth="1"/>
    <col min="1041" max="1041" width="14.375" style="75" customWidth="1"/>
    <col min="1042" max="1042" width="10.625" style="75" customWidth="1"/>
    <col min="1043" max="1043" width="10.375" style="75" customWidth="1"/>
    <col min="1044" max="1044" width="14" style="75" customWidth="1"/>
    <col min="1045" max="1280" width="9.125" style="75"/>
    <col min="1281" max="1281" width="47.25" style="75" customWidth="1"/>
    <col min="1282" max="1282" width="15.875" style="75" customWidth="1"/>
    <col min="1283" max="1283" width="16.375" style="75" customWidth="1"/>
    <col min="1284" max="1284" width="15.25" style="75" customWidth="1"/>
    <col min="1285" max="1285" width="14.75" style="75" customWidth="1"/>
    <col min="1286" max="1286" width="16.125" style="75" customWidth="1"/>
    <col min="1287" max="1287" width="10.75" style="75" customWidth="1"/>
    <col min="1288" max="1288" width="10.25" style="75" customWidth="1"/>
    <col min="1289" max="1289" width="14.125" style="75" customWidth="1"/>
    <col min="1290" max="1290" width="15.625" style="75" customWidth="1"/>
    <col min="1291" max="1291" width="16.375" style="75" customWidth="1"/>
    <col min="1292" max="1292" width="15" style="75" customWidth="1"/>
    <col min="1293" max="1293" width="15.75" style="75" customWidth="1"/>
    <col min="1294" max="1294" width="16.125" style="75" customWidth="1"/>
    <col min="1295" max="1295" width="8.875" style="75" customWidth="1"/>
    <col min="1296" max="1296" width="9.875" style="75" customWidth="1"/>
    <col min="1297" max="1297" width="14.375" style="75" customWidth="1"/>
    <col min="1298" max="1298" width="10.625" style="75" customWidth="1"/>
    <col min="1299" max="1299" width="10.375" style="75" customWidth="1"/>
    <col min="1300" max="1300" width="14" style="75" customWidth="1"/>
    <col min="1301" max="1536" width="9.125" style="75"/>
    <col min="1537" max="1537" width="47.25" style="75" customWidth="1"/>
    <col min="1538" max="1538" width="15.875" style="75" customWidth="1"/>
    <col min="1539" max="1539" width="16.375" style="75" customWidth="1"/>
    <col min="1540" max="1540" width="15.25" style="75" customWidth="1"/>
    <col min="1541" max="1541" width="14.75" style="75" customWidth="1"/>
    <col min="1542" max="1542" width="16.125" style="75" customWidth="1"/>
    <col min="1543" max="1543" width="10.75" style="75" customWidth="1"/>
    <col min="1544" max="1544" width="10.25" style="75" customWidth="1"/>
    <col min="1545" max="1545" width="14.125" style="75" customWidth="1"/>
    <col min="1546" max="1546" width="15.625" style="75" customWidth="1"/>
    <col min="1547" max="1547" width="16.375" style="75" customWidth="1"/>
    <col min="1548" max="1548" width="15" style="75" customWidth="1"/>
    <col min="1549" max="1549" width="15.75" style="75" customWidth="1"/>
    <col min="1550" max="1550" width="16.125" style="75" customWidth="1"/>
    <col min="1551" max="1551" width="8.875" style="75" customWidth="1"/>
    <col min="1552" max="1552" width="9.875" style="75" customWidth="1"/>
    <col min="1553" max="1553" width="14.375" style="75" customWidth="1"/>
    <col min="1554" max="1554" width="10.625" style="75" customWidth="1"/>
    <col min="1555" max="1555" width="10.375" style="75" customWidth="1"/>
    <col min="1556" max="1556" width="14" style="75" customWidth="1"/>
    <col min="1557" max="1792" width="9.125" style="75"/>
    <col min="1793" max="1793" width="47.25" style="75" customWidth="1"/>
    <col min="1794" max="1794" width="15.875" style="75" customWidth="1"/>
    <col min="1795" max="1795" width="16.375" style="75" customWidth="1"/>
    <col min="1796" max="1796" width="15.25" style="75" customWidth="1"/>
    <col min="1797" max="1797" width="14.75" style="75" customWidth="1"/>
    <col min="1798" max="1798" width="16.125" style="75" customWidth="1"/>
    <col min="1799" max="1799" width="10.75" style="75" customWidth="1"/>
    <col min="1800" max="1800" width="10.25" style="75" customWidth="1"/>
    <col min="1801" max="1801" width="14.125" style="75" customWidth="1"/>
    <col min="1802" max="1802" width="15.625" style="75" customWidth="1"/>
    <col min="1803" max="1803" width="16.375" style="75" customWidth="1"/>
    <col min="1804" max="1804" width="15" style="75" customWidth="1"/>
    <col min="1805" max="1805" width="15.75" style="75" customWidth="1"/>
    <col min="1806" max="1806" width="16.125" style="75" customWidth="1"/>
    <col min="1807" max="1807" width="8.875" style="75" customWidth="1"/>
    <col min="1808" max="1808" width="9.875" style="75" customWidth="1"/>
    <col min="1809" max="1809" width="14.375" style="75" customWidth="1"/>
    <col min="1810" max="1810" width="10.625" style="75" customWidth="1"/>
    <col min="1811" max="1811" width="10.375" style="75" customWidth="1"/>
    <col min="1812" max="1812" width="14" style="75" customWidth="1"/>
    <col min="1813" max="2048" width="9.125" style="75"/>
    <col min="2049" max="2049" width="47.25" style="75" customWidth="1"/>
    <col min="2050" max="2050" width="15.875" style="75" customWidth="1"/>
    <col min="2051" max="2051" width="16.375" style="75" customWidth="1"/>
    <col min="2052" max="2052" width="15.25" style="75" customWidth="1"/>
    <col min="2053" max="2053" width="14.75" style="75" customWidth="1"/>
    <col min="2054" max="2054" width="16.125" style="75" customWidth="1"/>
    <col min="2055" max="2055" width="10.75" style="75" customWidth="1"/>
    <col min="2056" max="2056" width="10.25" style="75" customWidth="1"/>
    <col min="2057" max="2057" width="14.125" style="75" customWidth="1"/>
    <col min="2058" max="2058" width="15.625" style="75" customWidth="1"/>
    <col min="2059" max="2059" width="16.375" style="75" customWidth="1"/>
    <col min="2060" max="2060" width="15" style="75" customWidth="1"/>
    <col min="2061" max="2061" width="15.75" style="75" customWidth="1"/>
    <col min="2062" max="2062" width="16.125" style="75" customWidth="1"/>
    <col min="2063" max="2063" width="8.875" style="75" customWidth="1"/>
    <col min="2064" max="2064" width="9.875" style="75" customWidth="1"/>
    <col min="2065" max="2065" width="14.375" style="75" customWidth="1"/>
    <col min="2066" max="2066" width="10.625" style="75" customWidth="1"/>
    <col min="2067" max="2067" width="10.375" style="75" customWidth="1"/>
    <col min="2068" max="2068" width="14" style="75" customWidth="1"/>
    <col min="2069" max="2304" width="9.125" style="75"/>
    <col min="2305" max="2305" width="47.25" style="75" customWidth="1"/>
    <col min="2306" max="2306" width="15.875" style="75" customWidth="1"/>
    <col min="2307" max="2307" width="16.375" style="75" customWidth="1"/>
    <col min="2308" max="2308" width="15.25" style="75" customWidth="1"/>
    <col min="2309" max="2309" width="14.75" style="75" customWidth="1"/>
    <col min="2310" max="2310" width="16.125" style="75" customWidth="1"/>
    <col min="2311" max="2311" width="10.75" style="75" customWidth="1"/>
    <col min="2312" max="2312" width="10.25" style="75" customWidth="1"/>
    <col min="2313" max="2313" width="14.125" style="75" customWidth="1"/>
    <col min="2314" max="2314" width="15.625" style="75" customWidth="1"/>
    <col min="2315" max="2315" width="16.375" style="75" customWidth="1"/>
    <col min="2316" max="2316" width="15" style="75" customWidth="1"/>
    <col min="2317" max="2317" width="15.75" style="75" customWidth="1"/>
    <col min="2318" max="2318" width="16.125" style="75" customWidth="1"/>
    <col min="2319" max="2319" width="8.875" style="75" customWidth="1"/>
    <col min="2320" max="2320" width="9.875" style="75" customWidth="1"/>
    <col min="2321" max="2321" width="14.375" style="75" customWidth="1"/>
    <col min="2322" max="2322" width="10.625" style="75" customWidth="1"/>
    <col min="2323" max="2323" width="10.375" style="75" customWidth="1"/>
    <col min="2324" max="2324" width="14" style="75" customWidth="1"/>
    <col min="2325" max="2560" width="9.125" style="75"/>
    <col min="2561" max="2561" width="47.25" style="75" customWidth="1"/>
    <col min="2562" max="2562" width="15.875" style="75" customWidth="1"/>
    <col min="2563" max="2563" width="16.375" style="75" customWidth="1"/>
    <col min="2564" max="2564" width="15.25" style="75" customWidth="1"/>
    <col min="2565" max="2565" width="14.75" style="75" customWidth="1"/>
    <col min="2566" max="2566" width="16.125" style="75" customWidth="1"/>
    <col min="2567" max="2567" width="10.75" style="75" customWidth="1"/>
    <col min="2568" max="2568" width="10.25" style="75" customWidth="1"/>
    <col min="2569" max="2569" width="14.125" style="75" customWidth="1"/>
    <col min="2570" max="2570" width="15.625" style="75" customWidth="1"/>
    <col min="2571" max="2571" width="16.375" style="75" customWidth="1"/>
    <col min="2572" max="2572" width="15" style="75" customWidth="1"/>
    <col min="2573" max="2573" width="15.75" style="75" customWidth="1"/>
    <col min="2574" max="2574" width="16.125" style="75" customWidth="1"/>
    <col min="2575" max="2575" width="8.875" style="75" customWidth="1"/>
    <col min="2576" max="2576" width="9.875" style="75" customWidth="1"/>
    <col min="2577" max="2577" width="14.375" style="75" customWidth="1"/>
    <col min="2578" max="2578" width="10.625" style="75" customWidth="1"/>
    <col min="2579" max="2579" width="10.375" style="75" customWidth="1"/>
    <col min="2580" max="2580" width="14" style="75" customWidth="1"/>
    <col min="2581" max="2816" width="9.125" style="75"/>
    <col min="2817" max="2817" width="47.25" style="75" customWidth="1"/>
    <col min="2818" max="2818" width="15.875" style="75" customWidth="1"/>
    <col min="2819" max="2819" width="16.375" style="75" customWidth="1"/>
    <col min="2820" max="2820" width="15.25" style="75" customWidth="1"/>
    <col min="2821" max="2821" width="14.75" style="75" customWidth="1"/>
    <col min="2822" max="2822" width="16.125" style="75" customWidth="1"/>
    <col min="2823" max="2823" width="10.75" style="75" customWidth="1"/>
    <col min="2824" max="2824" width="10.25" style="75" customWidth="1"/>
    <col min="2825" max="2825" width="14.125" style="75" customWidth="1"/>
    <col min="2826" max="2826" width="15.625" style="75" customWidth="1"/>
    <col min="2827" max="2827" width="16.375" style="75" customWidth="1"/>
    <col min="2828" max="2828" width="15" style="75" customWidth="1"/>
    <col min="2829" max="2829" width="15.75" style="75" customWidth="1"/>
    <col min="2830" max="2830" width="16.125" style="75" customWidth="1"/>
    <col min="2831" max="2831" width="8.875" style="75" customWidth="1"/>
    <col min="2832" max="2832" width="9.875" style="75" customWidth="1"/>
    <col min="2833" max="2833" width="14.375" style="75" customWidth="1"/>
    <col min="2834" max="2834" width="10.625" style="75" customWidth="1"/>
    <col min="2835" max="2835" width="10.375" style="75" customWidth="1"/>
    <col min="2836" max="2836" width="14" style="75" customWidth="1"/>
    <col min="2837" max="3072" width="9.125" style="75"/>
    <col min="3073" max="3073" width="47.25" style="75" customWidth="1"/>
    <col min="3074" max="3074" width="15.875" style="75" customWidth="1"/>
    <col min="3075" max="3075" width="16.375" style="75" customWidth="1"/>
    <col min="3076" max="3076" width="15.25" style="75" customWidth="1"/>
    <col min="3077" max="3077" width="14.75" style="75" customWidth="1"/>
    <col min="3078" max="3078" width="16.125" style="75" customWidth="1"/>
    <col min="3079" max="3079" width="10.75" style="75" customWidth="1"/>
    <col min="3080" max="3080" width="10.25" style="75" customWidth="1"/>
    <col min="3081" max="3081" width="14.125" style="75" customWidth="1"/>
    <col min="3082" max="3082" width="15.625" style="75" customWidth="1"/>
    <col min="3083" max="3083" width="16.375" style="75" customWidth="1"/>
    <col min="3084" max="3084" width="15" style="75" customWidth="1"/>
    <col min="3085" max="3085" width="15.75" style="75" customWidth="1"/>
    <col min="3086" max="3086" width="16.125" style="75" customWidth="1"/>
    <col min="3087" max="3087" width="8.875" style="75" customWidth="1"/>
    <col min="3088" max="3088" width="9.875" style="75" customWidth="1"/>
    <col min="3089" max="3089" width="14.375" style="75" customWidth="1"/>
    <col min="3090" max="3090" width="10.625" style="75" customWidth="1"/>
    <col min="3091" max="3091" width="10.375" style="75" customWidth="1"/>
    <col min="3092" max="3092" width="14" style="75" customWidth="1"/>
    <col min="3093" max="3328" width="9.125" style="75"/>
    <col min="3329" max="3329" width="47.25" style="75" customWidth="1"/>
    <col min="3330" max="3330" width="15.875" style="75" customWidth="1"/>
    <col min="3331" max="3331" width="16.375" style="75" customWidth="1"/>
    <col min="3332" max="3332" width="15.25" style="75" customWidth="1"/>
    <col min="3333" max="3333" width="14.75" style="75" customWidth="1"/>
    <col min="3334" max="3334" width="16.125" style="75" customWidth="1"/>
    <col min="3335" max="3335" width="10.75" style="75" customWidth="1"/>
    <col min="3336" max="3336" width="10.25" style="75" customWidth="1"/>
    <col min="3337" max="3337" width="14.125" style="75" customWidth="1"/>
    <col min="3338" max="3338" width="15.625" style="75" customWidth="1"/>
    <col min="3339" max="3339" width="16.375" style="75" customWidth="1"/>
    <col min="3340" max="3340" width="15" style="75" customWidth="1"/>
    <col min="3341" max="3341" width="15.75" style="75" customWidth="1"/>
    <col min="3342" max="3342" width="16.125" style="75" customWidth="1"/>
    <col min="3343" max="3343" width="8.875" style="75" customWidth="1"/>
    <col min="3344" max="3344" width="9.875" style="75" customWidth="1"/>
    <col min="3345" max="3345" width="14.375" style="75" customWidth="1"/>
    <col min="3346" max="3346" width="10.625" style="75" customWidth="1"/>
    <col min="3347" max="3347" width="10.375" style="75" customWidth="1"/>
    <col min="3348" max="3348" width="14" style="75" customWidth="1"/>
    <col min="3349" max="3584" width="9.125" style="75"/>
    <col min="3585" max="3585" width="47.25" style="75" customWidth="1"/>
    <col min="3586" max="3586" width="15.875" style="75" customWidth="1"/>
    <col min="3587" max="3587" width="16.375" style="75" customWidth="1"/>
    <col min="3588" max="3588" width="15.25" style="75" customWidth="1"/>
    <col min="3589" max="3589" width="14.75" style="75" customWidth="1"/>
    <col min="3590" max="3590" width="16.125" style="75" customWidth="1"/>
    <col min="3591" max="3591" width="10.75" style="75" customWidth="1"/>
    <col min="3592" max="3592" width="10.25" style="75" customWidth="1"/>
    <col min="3593" max="3593" width="14.125" style="75" customWidth="1"/>
    <col min="3594" max="3594" width="15.625" style="75" customWidth="1"/>
    <col min="3595" max="3595" width="16.375" style="75" customWidth="1"/>
    <col min="3596" max="3596" width="15" style="75" customWidth="1"/>
    <col min="3597" max="3597" width="15.75" style="75" customWidth="1"/>
    <col min="3598" max="3598" width="16.125" style="75" customWidth="1"/>
    <col min="3599" max="3599" width="8.875" style="75" customWidth="1"/>
    <col min="3600" max="3600" width="9.875" style="75" customWidth="1"/>
    <col min="3601" max="3601" width="14.375" style="75" customWidth="1"/>
    <col min="3602" max="3602" width="10.625" style="75" customWidth="1"/>
    <col min="3603" max="3603" width="10.375" style="75" customWidth="1"/>
    <col min="3604" max="3604" width="14" style="75" customWidth="1"/>
    <col min="3605" max="3840" width="9.125" style="75"/>
    <col min="3841" max="3841" width="47.25" style="75" customWidth="1"/>
    <col min="3842" max="3842" width="15.875" style="75" customWidth="1"/>
    <col min="3843" max="3843" width="16.375" style="75" customWidth="1"/>
    <col min="3844" max="3844" width="15.25" style="75" customWidth="1"/>
    <col min="3845" max="3845" width="14.75" style="75" customWidth="1"/>
    <col min="3846" max="3846" width="16.125" style="75" customWidth="1"/>
    <col min="3847" max="3847" width="10.75" style="75" customWidth="1"/>
    <col min="3848" max="3848" width="10.25" style="75" customWidth="1"/>
    <col min="3849" max="3849" width="14.125" style="75" customWidth="1"/>
    <col min="3850" max="3850" width="15.625" style="75" customWidth="1"/>
    <col min="3851" max="3851" width="16.375" style="75" customWidth="1"/>
    <col min="3852" max="3852" width="15" style="75" customWidth="1"/>
    <col min="3853" max="3853" width="15.75" style="75" customWidth="1"/>
    <col min="3854" max="3854" width="16.125" style="75" customWidth="1"/>
    <col min="3855" max="3855" width="8.875" style="75" customWidth="1"/>
    <col min="3856" max="3856" width="9.875" style="75" customWidth="1"/>
    <col min="3857" max="3857" width="14.375" style="75" customWidth="1"/>
    <col min="3858" max="3858" width="10.625" style="75" customWidth="1"/>
    <col min="3859" max="3859" width="10.375" style="75" customWidth="1"/>
    <col min="3860" max="3860" width="14" style="75" customWidth="1"/>
    <col min="3861" max="4096" width="9.125" style="75"/>
    <col min="4097" max="4097" width="47.25" style="75" customWidth="1"/>
    <col min="4098" max="4098" width="15.875" style="75" customWidth="1"/>
    <col min="4099" max="4099" width="16.375" style="75" customWidth="1"/>
    <col min="4100" max="4100" width="15.25" style="75" customWidth="1"/>
    <col min="4101" max="4101" width="14.75" style="75" customWidth="1"/>
    <col min="4102" max="4102" width="16.125" style="75" customWidth="1"/>
    <col min="4103" max="4103" width="10.75" style="75" customWidth="1"/>
    <col min="4104" max="4104" width="10.25" style="75" customWidth="1"/>
    <col min="4105" max="4105" width="14.125" style="75" customWidth="1"/>
    <col min="4106" max="4106" width="15.625" style="75" customWidth="1"/>
    <col min="4107" max="4107" width="16.375" style="75" customWidth="1"/>
    <col min="4108" max="4108" width="15" style="75" customWidth="1"/>
    <col min="4109" max="4109" width="15.75" style="75" customWidth="1"/>
    <col min="4110" max="4110" width="16.125" style="75" customWidth="1"/>
    <col min="4111" max="4111" width="8.875" style="75" customWidth="1"/>
    <col min="4112" max="4112" width="9.875" style="75" customWidth="1"/>
    <col min="4113" max="4113" width="14.375" style="75" customWidth="1"/>
    <col min="4114" max="4114" width="10.625" style="75" customWidth="1"/>
    <col min="4115" max="4115" width="10.375" style="75" customWidth="1"/>
    <col min="4116" max="4116" width="14" style="75" customWidth="1"/>
    <col min="4117" max="4352" width="9.125" style="75"/>
    <col min="4353" max="4353" width="47.25" style="75" customWidth="1"/>
    <col min="4354" max="4354" width="15.875" style="75" customWidth="1"/>
    <col min="4355" max="4355" width="16.375" style="75" customWidth="1"/>
    <col min="4356" max="4356" width="15.25" style="75" customWidth="1"/>
    <col min="4357" max="4357" width="14.75" style="75" customWidth="1"/>
    <col min="4358" max="4358" width="16.125" style="75" customWidth="1"/>
    <col min="4359" max="4359" width="10.75" style="75" customWidth="1"/>
    <col min="4360" max="4360" width="10.25" style="75" customWidth="1"/>
    <col min="4361" max="4361" width="14.125" style="75" customWidth="1"/>
    <col min="4362" max="4362" width="15.625" style="75" customWidth="1"/>
    <col min="4363" max="4363" width="16.375" style="75" customWidth="1"/>
    <col min="4364" max="4364" width="15" style="75" customWidth="1"/>
    <col min="4365" max="4365" width="15.75" style="75" customWidth="1"/>
    <col min="4366" max="4366" width="16.125" style="75" customWidth="1"/>
    <col min="4367" max="4367" width="8.875" style="75" customWidth="1"/>
    <col min="4368" max="4368" width="9.875" style="75" customWidth="1"/>
    <col min="4369" max="4369" width="14.375" style="75" customWidth="1"/>
    <col min="4370" max="4370" width="10.625" style="75" customWidth="1"/>
    <col min="4371" max="4371" width="10.375" style="75" customWidth="1"/>
    <col min="4372" max="4372" width="14" style="75" customWidth="1"/>
    <col min="4373" max="4608" width="9.125" style="75"/>
    <col min="4609" max="4609" width="47.25" style="75" customWidth="1"/>
    <col min="4610" max="4610" width="15.875" style="75" customWidth="1"/>
    <col min="4611" max="4611" width="16.375" style="75" customWidth="1"/>
    <col min="4612" max="4612" width="15.25" style="75" customWidth="1"/>
    <col min="4613" max="4613" width="14.75" style="75" customWidth="1"/>
    <col min="4614" max="4614" width="16.125" style="75" customWidth="1"/>
    <col min="4615" max="4615" width="10.75" style="75" customWidth="1"/>
    <col min="4616" max="4616" width="10.25" style="75" customWidth="1"/>
    <col min="4617" max="4617" width="14.125" style="75" customWidth="1"/>
    <col min="4618" max="4618" width="15.625" style="75" customWidth="1"/>
    <col min="4619" max="4619" width="16.375" style="75" customWidth="1"/>
    <col min="4620" max="4620" width="15" style="75" customWidth="1"/>
    <col min="4621" max="4621" width="15.75" style="75" customWidth="1"/>
    <col min="4622" max="4622" width="16.125" style="75" customWidth="1"/>
    <col min="4623" max="4623" width="8.875" style="75" customWidth="1"/>
    <col min="4624" max="4624" width="9.875" style="75" customWidth="1"/>
    <col min="4625" max="4625" width="14.375" style="75" customWidth="1"/>
    <col min="4626" max="4626" width="10.625" style="75" customWidth="1"/>
    <col min="4627" max="4627" width="10.375" style="75" customWidth="1"/>
    <col min="4628" max="4628" width="14" style="75" customWidth="1"/>
    <col min="4629" max="4864" width="9.125" style="75"/>
    <col min="4865" max="4865" width="47.25" style="75" customWidth="1"/>
    <col min="4866" max="4866" width="15.875" style="75" customWidth="1"/>
    <col min="4867" max="4867" width="16.375" style="75" customWidth="1"/>
    <col min="4868" max="4868" width="15.25" style="75" customWidth="1"/>
    <col min="4869" max="4869" width="14.75" style="75" customWidth="1"/>
    <col min="4870" max="4870" width="16.125" style="75" customWidth="1"/>
    <col min="4871" max="4871" width="10.75" style="75" customWidth="1"/>
    <col min="4872" max="4872" width="10.25" style="75" customWidth="1"/>
    <col min="4873" max="4873" width="14.125" style="75" customWidth="1"/>
    <col min="4874" max="4874" width="15.625" style="75" customWidth="1"/>
    <col min="4875" max="4875" width="16.375" style="75" customWidth="1"/>
    <col min="4876" max="4876" width="15" style="75" customWidth="1"/>
    <col min="4877" max="4877" width="15.75" style="75" customWidth="1"/>
    <col min="4878" max="4878" width="16.125" style="75" customWidth="1"/>
    <col min="4879" max="4879" width="8.875" style="75" customWidth="1"/>
    <col min="4880" max="4880" width="9.875" style="75" customWidth="1"/>
    <col min="4881" max="4881" width="14.375" style="75" customWidth="1"/>
    <col min="4882" max="4882" width="10.625" style="75" customWidth="1"/>
    <col min="4883" max="4883" width="10.375" style="75" customWidth="1"/>
    <col min="4884" max="4884" width="14" style="75" customWidth="1"/>
    <col min="4885" max="5120" width="9.125" style="75"/>
    <col min="5121" max="5121" width="47.25" style="75" customWidth="1"/>
    <col min="5122" max="5122" width="15.875" style="75" customWidth="1"/>
    <col min="5123" max="5123" width="16.375" style="75" customWidth="1"/>
    <col min="5124" max="5124" width="15.25" style="75" customWidth="1"/>
    <col min="5125" max="5125" width="14.75" style="75" customWidth="1"/>
    <col min="5126" max="5126" width="16.125" style="75" customWidth="1"/>
    <col min="5127" max="5127" width="10.75" style="75" customWidth="1"/>
    <col min="5128" max="5128" width="10.25" style="75" customWidth="1"/>
    <col min="5129" max="5129" width="14.125" style="75" customWidth="1"/>
    <col min="5130" max="5130" width="15.625" style="75" customWidth="1"/>
    <col min="5131" max="5131" width="16.375" style="75" customWidth="1"/>
    <col min="5132" max="5132" width="15" style="75" customWidth="1"/>
    <col min="5133" max="5133" width="15.75" style="75" customWidth="1"/>
    <col min="5134" max="5134" width="16.125" style="75" customWidth="1"/>
    <col min="5135" max="5135" width="8.875" style="75" customWidth="1"/>
    <col min="5136" max="5136" width="9.875" style="75" customWidth="1"/>
    <col min="5137" max="5137" width="14.375" style="75" customWidth="1"/>
    <col min="5138" max="5138" width="10.625" style="75" customWidth="1"/>
    <col min="5139" max="5139" width="10.375" style="75" customWidth="1"/>
    <col min="5140" max="5140" width="14" style="75" customWidth="1"/>
    <col min="5141" max="5376" width="9.125" style="75"/>
    <col min="5377" max="5377" width="47.25" style="75" customWidth="1"/>
    <col min="5378" max="5378" width="15.875" style="75" customWidth="1"/>
    <col min="5379" max="5379" width="16.375" style="75" customWidth="1"/>
    <col min="5380" max="5380" width="15.25" style="75" customWidth="1"/>
    <col min="5381" max="5381" width="14.75" style="75" customWidth="1"/>
    <col min="5382" max="5382" width="16.125" style="75" customWidth="1"/>
    <col min="5383" max="5383" width="10.75" style="75" customWidth="1"/>
    <col min="5384" max="5384" width="10.25" style="75" customWidth="1"/>
    <col min="5385" max="5385" width="14.125" style="75" customWidth="1"/>
    <col min="5386" max="5386" width="15.625" style="75" customWidth="1"/>
    <col min="5387" max="5387" width="16.375" style="75" customWidth="1"/>
    <col min="5388" max="5388" width="15" style="75" customWidth="1"/>
    <col min="5389" max="5389" width="15.75" style="75" customWidth="1"/>
    <col min="5390" max="5390" width="16.125" style="75" customWidth="1"/>
    <col min="5391" max="5391" width="8.875" style="75" customWidth="1"/>
    <col min="5392" max="5392" width="9.875" style="75" customWidth="1"/>
    <col min="5393" max="5393" width="14.375" style="75" customWidth="1"/>
    <col min="5394" max="5394" width="10.625" style="75" customWidth="1"/>
    <col min="5395" max="5395" width="10.375" style="75" customWidth="1"/>
    <col min="5396" max="5396" width="14" style="75" customWidth="1"/>
    <col min="5397" max="5632" width="9.125" style="75"/>
    <col min="5633" max="5633" width="47.25" style="75" customWidth="1"/>
    <col min="5634" max="5634" width="15.875" style="75" customWidth="1"/>
    <col min="5635" max="5635" width="16.375" style="75" customWidth="1"/>
    <col min="5636" max="5636" width="15.25" style="75" customWidth="1"/>
    <col min="5637" max="5637" width="14.75" style="75" customWidth="1"/>
    <col min="5638" max="5638" width="16.125" style="75" customWidth="1"/>
    <col min="5639" max="5639" width="10.75" style="75" customWidth="1"/>
    <col min="5640" max="5640" width="10.25" style="75" customWidth="1"/>
    <col min="5641" max="5641" width="14.125" style="75" customWidth="1"/>
    <col min="5642" max="5642" width="15.625" style="75" customWidth="1"/>
    <col min="5643" max="5643" width="16.375" style="75" customWidth="1"/>
    <col min="5644" max="5644" width="15" style="75" customWidth="1"/>
    <col min="5645" max="5645" width="15.75" style="75" customWidth="1"/>
    <col min="5646" max="5646" width="16.125" style="75" customWidth="1"/>
    <col min="5647" max="5647" width="8.875" style="75" customWidth="1"/>
    <col min="5648" max="5648" width="9.875" style="75" customWidth="1"/>
    <col min="5649" max="5649" width="14.375" style="75" customWidth="1"/>
    <col min="5650" max="5650" width="10.625" style="75" customWidth="1"/>
    <col min="5651" max="5651" width="10.375" style="75" customWidth="1"/>
    <col min="5652" max="5652" width="14" style="75" customWidth="1"/>
    <col min="5653" max="5888" width="9.125" style="75"/>
    <col min="5889" max="5889" width="47.25" style="75" customWidth="1"/>
    <col min="5890" max="5890" width="15.875" style="75" customWidth="1"/>
    <col min="5891" max="5891" width="16.375" style="75" customWidth="1"/>
    <col min="5892" max="5892" width="15.25" style="75" customWidth="1"/>
    <col min="5893" max="5893" width="14.75" style="75" customWidth="1"/>
    <col min="5894" max="5894" width="16.125" style="75" customWidth="1"/>
    <col min="5895" max="5895" width="10.75" style="75" customWidth="1"/>
    <col min="5896" max="5896" width="10.25" style="75" customWidth="1"/>
    <col min="5897" max="5897" width="14.125" style="75" customWidth="1"/>
    <col min="5898" max="5898" width="15.625" style="75" customWidth="1"/>
    <col min="5899" max="5899" width="16.375" style="75" customWidth="1"/>
    <col min="5900" max="5900" width="15" style="75" customWidth="1"/>
    <col min="5901" max="5901" width="15.75" style="75" customWidth="1"/>
    <col min="5902" max="5902" width="16.125" style="75" customWidth="1"/>
    <col min="5903" max="5903" width="8.875" style="75" customWidth="1"/>
    <col min="5904" max="5904" width="9.875" style="75" customWidth="1"/>
    <col min="5905" max="5905" width="14.375" style="75" customWidth="1"/>
    <col min="5906" max="5906" width="10.625" style="75" customWidth="1"/>
    <col min="5907" max="5907" width="10.375" style="75" customWidth="1"/>
    <col min="5908" max="5908" width="14" style="75" customWidth="1"/>
    <col min="5909" max="6144" width="9.125" style="75"/>
    <col min="6145" max="6145" width="47.25" style="75" customWidth="1"/>
    <col min="6146" max="6146" width="15.875" style="75" customWidth="1"/>
    <col min="6147" max="6147" width="16.375" style="75" customWidth="1"/>
    <col min="6148" max="6148" width="15.25" style="75" customWidth="1"/>
    <col min="6149" max="6149" width="14.75" style="75" customWidth="1"/>
    <col min="6150" max="6150" width="16.125" style="75" customWidth="1"/>
    <col min="6151" max="6151" width="10.75" style="75" customWidth="1"/>
    <col min="6152" max="6152" width="10.25" style="75" customWidth="1"/>
    <col min="6153" max="6153" width="14.125" style="75" customWidth="1"/>
    <col min="6154" max="6154" width="15.625" style="75" customWidth="1"/>
    <col min="6155" max="6155" width="16.375" style="75" customWidth="1"/>
    <col min="6156" max="6156" width="15" style="75" customWidth="1"/>
    <col min="6157" max="6157" width="15.75" style="75" customWidth="1"/>
    <col min="6158" max="6158" width="16.125" style="75" customWidth="1"/>
    <col min="6159" max="6159" width="8.875" style="75" customWidth="1"/>
    <col min="6160" max="6160" width="9.875" style="75" customWidth="1"/>
    <col min="6161" max="6161" width="14.375" style="75" customWidth="1"/>
    <col min="6162" max="6162" width="10.625" style="75" customWidth="1"/>
    <col min="6163" max="6163" width="10.375" style="75" customWidth="1"/>
    <col min="6164" max="6164" width="14" style="75" customWidth="1"/>
    <col min="6165" max="6400" width="9.125" style="75"/>
    <col min="6401" max="6401" width="47.25" style="75" customWidth="1"/>
    <col min="6402" max="6402" width="15.875" style="75" customWidth="1"/>
    <col min="6403" max="6403" width="16.375" style="75" customWidth="1"/>
    <col min="6404" max="6404" width="15.25" style="75" customWidth="1"/>
    <col min="6405" max="6405" width="14.75" style="75" customWidth="1"/>
    <col min="6406" max="6406" width="16.125" style="75" customWidth="1"/>
    <col min="6407" max="6407" width="10.75" style="75" customWidth="1"/>
    <col min="6408" max="6408" width="10.25" style="75" customWidth="1"/>
    <col min="6409" max="6409" width="14.125" style="75" customWidth="1"/>
    <col min="6410" max="6410" width="15.625" style="75" customWidth="1"/>
    <col min="6411" max="6411" width="16.375" style="75" customWidth="1"/>
    <col min="6412" max="6412" width="15" style="75" customWidth="1"/>
    <col min="6413" max="6413" width="15.75" style="75" customWidth="1"/>
    <col min="6414" max="6414" width="16.125" style="75" customWidth="1"/>
    <col min="6415" max="6415" width="8.875" style="75" customWidth="1"/>
    <col min="6416" max="6416" width="9.875" style="75" customWidth="1"/>
    <col min="6417" max="6417" width="14.375" style="75" customWidth="1"/>
    <col min="6418" max="6418" width="10.625" style="75" customWidth="1"/>
    <col min="6419" max="6419" width="10.375" style="75" customWidth="1"/>
    <col min="6420" max="6420" width="14" style="75" customWidth="1"/>
    <col min="6421" max="6656" width="9.125" style="75"/>
    <col min="6657" max="6657" width="47.25" style="75" customWidth="1"/>
    <col min="6658" max="6658" width="15.875" style="75" customWidth="1"/>
    <col min="6659" max="6659" width="16.375" style="75" customWidth="1"/>
    <col min="6660" max="6660" width="15.25" style="75" customWidth="1"/>
    <col min="6661" max="6661" width="14.75" style="75" customWidth="1"/>
    <col min="6662" max="6662" width="16.125" style="75" customWidth="1"/>
    <col min="6663" max="6663" width="10.75" style="75" customWidth="1"/>
    <col min="6664" max="6664" width="10.25" style="75" customWidth="1"/>
    <col min="6665" max="6665" width="14.125" style="75" customWidth="1"/>
    <col min="6666" max="6666" width="15.625" style="75" customWidth="1"/>
    <col min="6667" max="6667" width="16.375" style="75" customWidth="1"/>
    <col min="6668" max="6668" width="15" style="75" customWidth="1"/>
    <col min="6669" max="6669" width="15.75" style="75" customWidth="1"/>
    <col min="6670" max="6670" width="16.125" style="75" customWidth="1"/>
    <col min="6671" max="6671" width="8.875" style="75" customWidth="1"/>
    <col min="6672" max="6672" width="9.875" style="75" customWidth="1"/>
    <col min="6673" max="6673" width="14.375" style="75" customWidth="1"/>
    <col min="6674" max="6674" width="10.625" style="75" customWidth="1"/>
    <col min="6675" max="6675" width="10.375" style="75" customWidth="1"/>
    <col min="6676" max="6676" width="14" style="75" customWidth="1"/>
    <col min="6677" max="6912" width="9.125" style="75"/>
    <col min="6913" max="6913" width="47.25" style="75" customWidth="1"/>
    <col min="6914" max="6914" width="15.875" style="75" customWidth="1"/>
    <col min="6915" max="6915" width="16.375" style="75" customWidth="1"/>
    <col min="6916" max="6916" width="15.25" style="75" customWidth="1"/>
    <col min="6917" max="6917" width="14.75" style="75" customWidth="1"/>
    <col min="6918" max="6918" width="16.125" style="75" customWidth="1"/>
    <col min="6919" max="6919" width="10.75" style="75" customWidth="1"/>
    <col min="6920" max="6920" width="10.25" style="75" customWidth="1"/>
    <col min="6921" max="6921" width="14.125" style="75" customWidth="1"/>
    <col min="6922" max="6922" width="15.625" style="75" customWidth="1"/>
    <col min="6923" max="6923" width="16.375" style="75" customWidth="1"/>
    <col min="6924" max="6924" width="15" style="75" customWidth="1"/>
    <col min="6925" max="6925" width="15.75" style="75" customWidth="1"/>
    <col min="6926" max="6926" width="16.125" style="75" customWidth="1"/>
    <col min="6927" max="6927" width="8.875" style="75" customWidth="1"/>
    <col min="6928" max="6928" width="9.875" style="75" customWidth="1"/>
    <col min="6929" max="6929" width="14.375" style="75" customWidth="1"/>
    <col min="6930" max="6930" width="10.625" style="75" customWidth="1"/>
    <col min="6931" max="6931" width="10.375" style="75" customWidth="1"/>
    <col min="6932" max="6932" width="14" style="75" customWidth="1"/>
    <col min="6933" max="7168" width="9.125" style="75"/>
    <col min="7169" max="7169" width="47.25" style="75" customWidth="1"/>
    <col min="7170" max="7170" width="15.875" style="75" customWidth="1"/>
    <col min="7171" max="7171" width="16.375" style="75" customWidth="1"/>
    <col min="7172" max="7172" width="15.25" style="75" customWidth="1"/>
    <col min="7173" max="7173" width="14.75" style="75" customWidth="1"/>
    <col min="7174" max="7174" width="16.125" style="75" customWidth="1"/>
    <col min="7175" max="7175" width="10.75" style="75" customWidth="1"/>
    <col min="7176" max="7176" width="10.25" style="75" customWidth="1"/>
    <col min="7177" max="7177" width="14.125" style="75" customWidth="1"/>
    <col min="7178" max="7178" width="15.625" style="75" customWidth="1"/>
    <col min="7179" max="7179" width="16.375" style="75" customWidth="1"/>
    <col min="7180" max="7180" width="15" style="75" customWidth="1"/>
    <col min="7181" max="7181" width="15.75" style="75" customWidth="1"/>
    <col min="7182" max="7182" width="16.125" style="75" customWidth="1"/>
    <col min="7183" max="7183" width="8.875" style="75" customWidth="1"/>
    <col min="7184" max="7184" width="9.875" style="75" customWidth="1"/>
    <col min="7185" max="7185" width="14.375" style="75" customWidth="1"/>
    <col min="7186" max="7186" width="10.625" style="75" customWidth="1"/>
    <col min="7187" max="7187" width="10.375" style="75" customWidth="1"/>
    <col min="7188" max="7188" width="14" style="75" customWidth="1"/>
    <col min="7189" max="7424" width="9.125" style="75"/>
    <col min="7425" max="7425" width="47.25" style="75" customWidth="1"/>
    <col min="7426" max="7426" width="15.875" style="75" customWidth="1"/>
    <col min="7427" max="7427" width="16.375" style="75" customWidth="1"/>
    <col min="7428" max="7428" width="15.25" style="75" customWidth="1"/>
    <col min="7429" max="7429" width="14.75" style="75" customWidth="1"/>
    <col min="7430" max="7430" width="16.125" style="75" customWidth="1"/>
    <col min="7431" max="7431" width="10.75" style="75" customWidth="1"/>
    <col min="7432" max="7432" width="10.25" style="75" customWidth="1"/>
    <col min="7433" max="7433" width="14.125" style="75" customWidth="1"/>
    <col min="7434" max="7434" width="15.625" style="75" customWidth="1"/>
    <col min="7435" max="7435" width="16.375" style="75" customWidth="1"/>
    <col min="7436" max="7436" width="15" style="75" customWidth="1"/>
    <col min="7437" max="7437" width="15.75" style="75" customWidth="1"/>
    <col min="7438" max="7438" width="16.125" style="75" customWidth="1"/>
    <col min="7439" max="7439" width="8.875" style="75" customWidth="1"/>
    <col min="7440" max="7440" width="9.875" style="75" customWidth="1"/>
    <col min="7441" max="7441" width="14.375" style="75" customWidth="1"/>
    <col min="7442" max="7442" width="10.625" style="75" customWidth="1"/>
    <col min="7443" max="7443" width="10.375" style="75" customWidth="1"/>
    <col min="7444" max="7444" width="14" style="75" customWidth="1"/>
    <col min="7445" max="7680" width="9.125" style="75"/>
    <col min="7681" max="7681" width="47.25" style="75" customWidth="1"/>
    <col min="7682" max="7682" width="15.875" style="75" customWidth="1"/>
    <col min="7683" max="7683" width="16.375" style="75" customWidth="1"/>
    <col min="7684" max="7684" width="15.25" style="75" customWidth="1"/>
    <col min="7685" max="7685" width="14.75" style="75" customWidth="1"/>
    <col min="7686" max="7686" width="16.125" style="75" customWidth="1"/>
    <col min="7687" max="7687" width="10.75" style="75" customWidth="1"/>
    <col min="7688" max="7688" width="10.25" style="75" customWidth="1"/>
    <col min="7689" max="7689" width="14.125" style="75" customWidth="1"/>
    <col min="7690" max="7690" width="15.625" style="75" customWidth="1"/>
    <col min="7691" max="7691" width="16.375" style="75" customWidth="1"/>
    <col min="7692" max="7692" width="15" style="75" customWidth="1"/>
    <col min="7693" max="7693" width="15.75" style="75" customWidth="1"/>
    <col min="7694" max="7694" width="16.125" style="75" customWidth="1"/>
    <col min="7695" max="7695" width="8.875" style="75" customWidth="1"/>
    <col min="7696" max="7696" width="9.875" style="75" customWidth="1"/>
    <col min="7697" max="7697" width="14.375" style="75" customWidth="1"/>
    <col min="7698" max="7698" width="10.625" style="75" customWidth="1"/>
    <col min="7699" max="7699" width="10.375" style="75" customWidth="1"/>
    <col min="7700" max="7700" width="14" style="75" customWidth="1"/>
    <col min="7701" max="7936" width="9.125" style="75"/>
    <col min="7937" max="7937" width="47.25" style="75" customWidth="1"/>
    <col min="7938" max="7938" width="15.875" style="75" customWidth="1"/>
    <col min="7939" max="7939" width="16.375" style="75" customWidth="1"/>
    <col min="7940" max="7940" width="15.25" style="75" customWidth="1"/>
    <col min="7941" max="7941" width="14.75" style="75" customWidth="1"/>
    <col min="7942" max="7942" width="16.125" style="75" customWidth="1"/>
    <col min="7943" max="7943" width="10.75" style="75" customWidth="1"/>
    <col min="7944" max="7944" width="10.25" style="75" customWidth="1"/>
    <col min="7945" max="7945" width="14.125" style="75" customWidth="1"/>
    <col min="7946" max="7946" width="15.625" style="75" customWidth="1"/>
    <col min="7947" max="7947" width="16.375" style="75" customWidth="1"/>
    <col min="7948" max="7948" width="15" style="75" customWidth="1"/>
    <col min="7949" max="7949" width="15.75" style="75" customWidth="1"/>
    <col min="7950" max="7950" width="16.125" style="75" customWidth="1"/>
    <col min="7951" max="7951" width="8.875" style="75" customWidth="1"/>
    <col min="7952" max="7952" width="9.875" style="75" customWidth="1"/>
    <col min="7953" max="7953" width="14.375" style="75" customWidth="1"/>
    <col min="7954" max="7954" width="10.625" style="75" customWidth="1"/>
    <col min="7955" max="7955" width="10.375" style="75" customWidth="1"/>
    <col min="7956" max="7956" width="14" style="75" customWidth="1"/>
    <col min="7957" max="8192" width="9.125" style="75"/>
    <col min="8193" max="8193" width="47.25" style="75" customWidth="1"/>
    <col min="8194" max="8194" width="15.875" style="75" customWidth="1"/>
    <col min="8195" max="8195" width="16.375" style="75" customWidth="1"/>
    <col min="8196" max="8196" width="15.25" style="75" customWidth="1"/>
    <col min="8197" max="8197" width="14.75" style="75" customWidth="1"/>
    <col min="8198" max="8198" width="16.125" style="75" customWidth="1"/>
    <col min="8199" max="8199" width="10.75" style="75" customWidth="1"/>
    <col min="8200" max="8200" width="10.25" style="75" customWidth="1"/>
    <col min="8201" max="8201" width="14.125" style="75" customWidth="1"/>
    <col min="8202" max="8202" width="15.625" style="75" customWidth="1"/>
    <col min="8203" max="8203" width="16.375" style="75" customWidth="1"/>
    <col min="8204" max="8204" width="15" style="75" customWidth="1"/>
    <col min="8205" max="8205" width="15.75" style="75" customWidth="1"/>
    <col min="8206" max="8206" width="16.125" style="75" customWidth="1"/>
    <col min="8207" max="8207" width="8.875" style="75" customWidth="1"/>
    <col min="8208" max="8208" width="9.875" style="75" customWidth="1"/>
    <col min="8209" max="8209" width="14.375" style="75" customWidth="1"/>
    <col min="8210" max="8210" width="10.625" style="75" customWidth="1"/>
    <col min="8211" max="8211" width="10.375" style="75" customWidth="1"/>
    <col min="8212" max="8212" width="14" style="75" customWidth="1"/>
    <col min="8213" max="8448" width="9.125" style="75"/>
    <col min="8449" max="8449" width="47.25" style="75" customWidth="1"/>
    <col min="8450" max="8450" width="15.875" style="75" customWidth="1"/>
    <col min="8451" max="8451" width="16.375" style="75" customWidth="1"/>
    <col min="8452" max="8452" width="15.25" style="75" customWidth="1"/>
    <col min="8453" max="8453" width="14.75" style="75" customWidth="1"/>
    <col min="8454" max="8454" width="16.125" style="75" customWidth="1"/>
    <col min="8455" max="8455" width="10.75" style="75" customWidth="1"/>
    <col min="8456" max="8456" width="10.25" style="75" customWidth="1"/>
    <col min="8457" max="8457" width="14.125" style="75" customWidth="1"/>
    <col min="8458" max="8458" width="15.625" style="75" customWidth="1"/>
    <col min="8459" max="8459" width="16.375" style="75" customWidth="1"/>
    <col min="8460" max="8460" width="15" style="75" customWidth="1"/>
    <col min="8461" max="8461" width="15.75" style="75" customWidth="1"/>
    <col min="8462" max="8462" width="16.125" style="75" customWidth="1"/>
    <col min="8463" max="8463" width="8.875" style="75" customWidth="1"/>
    <col min="8464" max="8464" width="9.875" style="75" customWidth="1"/>
    <col min="8465" max="8465" width="14.375" style="75" customWidth="1"/>
    <col min="8466" max="8466" width="10.625" style="75" customWidth="1"/>
    <col min="8467" max="8467" width="10.375" style="75" customWidth="1"/>
    <col min="8468" max="8468" width="14" style="75" customWidth="1"/>
    <col min="8469" max="8704" width="9.125" style="75"/>
    <col min="8705" max="8705" width="47.25" style="75" customWidth="1"/>
    <col min="8706" max="8706" width="15.875" style="75" customWidth="1"/>
    <col min="8707" max="8707" width="16.375" style="75" customWidth="1"/>
    <col min="8708" max="8708" width="15.25" style="75" customWidth="1"/>
    <col min="8709" max="8709" width="14.75" style="75" customWidth="1"/>
    <col min="8710" max="8710" width="16.125" style="75" customWidth="1"/>
    <col min="8711" max="8711" width="10.75" style="75" customWidth="1"/>
    <col min="8712" max="8712" width="10.25" style="75" customWidth="1"/>
    <col min="8713" max="8713" width="14.125" style="75" customWidth="1"/>
    <col min="8714" max="8714" width="15.625" style="75" customWidth="1"/>
    <col min="8715" max="8715" width="16.375" style="75" customWidth="1"/>
    <col min="8716" max="8716" width="15" style="75" customWidth="1"/>
    <col min="8717" max="8717" width="15.75" style="75" customWidth="1"/>
    <col min="8718" max="8718" width="16.125" style="75" customWidth="1"/>
    <col min="8719" max="8719" width="8.875" style="75" customWidth="1"/>
    <col min="8720" max="8720" width="9.875" style="75" customWidth="1"/>
    <col min="8721" max="8721" width="14.375" style="75" customWidth="1"/>
    <col min="8722" max="8722" width="10.625" style="75" customWidth="1"/>
    <col min="8723" max="8723" width="10.375" style="75" customWidth="1"/>
    <col min="8724" max="8724" width="14" style="75" customWidth="1"/>
    <col min="8725" max="8960" width="9.125" style="75"/>
    <col min="8961" max="8961" width="47.25" style="75" customWidth="1"/>
    <col min="8962" max="8962" width="15.875" style="75" customWidth="1"/>
    <col min="8963" max="8963" width="16.375" style="75" customWidth="1"/>
    <col min="8964" max="8964" width="15.25" style="75" customWidth="1"/>
    <col min="8965" max="8965" width="14.75" style="75" customWidth="1"/>
    <col min="8966" max="8966" width="16.125" style="75" customWidth="1"/>
    <col min="8967" max="8967" width="10.75" style="75" customWidth="1"/>
    <col min="8968" max="8968" width="10.25" style="75" customWidth="1"/>
    <col min="8969" max="8969" width="14.125" style="75" customWidth="1"/>
    <col min="8970" max="8970" width="15.625" style="75" customWidth="1"/>
    <col min="8971" max="8971" width="16.375" style="75" customWidth="1"/>
    <col min="8972" max="8972" width="15" style="75" customWidth="1"/>
    <col min="8973" max="8973" width="15.75" style="75" customWidth="1"/>
    <col min="8974" max="8974" width="16.125" style="75" customWidth="1"/>
    <col min="8975" max="8975" width="8.875" style="75" customWidth="1"/>
    <col min="8976" max="8976" width="9.875" style="75" customWidth="1"/>
    <col min="8977" max="8977" width="14.375" style="75" customWidth="1"/>
    <col min="8978" max="8978" width="10.625" style="75" customWidth="1"/>
    <col min="8979" max="8979" width="10.375" style="75" customWidth="1"/>
    <col min="8980" max="8980" width="14" style="75" customWidth="1"/>
    <col min="8981" max="9216" width="9.125" style="75"/>
    <col min="9217" max="9217" width="47.25" style="75" customWidth="1"/>
    <col min="9218" max="9218" width="15.875" style="75" customWidth="1"/>
    <col min="9219" max="9219" width="16.375" style="75" customWidth="1"/>
    <col min="9220" max="9220" width="15.25" style="75" customWidth="1"/>
    <col min="9221" max="9221" width="14.75" style="75" customWidth="1"/>
    <col min="9222" max="9222" width="16.125" style="75" customWidth="1"/>
    <col min="9223" max="9223" width="10.75" style="75" customWidth="1"/>
    <col min="9224" max="9224" width="10.25" style="75" customWidth="1"/>
    <col min="9225" max="9225" width="14.125" style="75" customWidth="1"/>
    <col min="9226" max="9226" width="15.625" style="75" customWidth="1"/>
    <col min="9227" max="9227" width="16.375" style="75" customWidth="1"/>
    <col min="9228" max="9228" width="15" style="75" customWidth="1"/>
    <col min="9229" max="9229" width="15.75" style="75" customWidth="1"/>
    <col min="9230" max="9230" width="16.125" style="75" customWidth="1"/>
    <col min="9231" max="9231" width="8.875" style="75" customWidth="1"/>
    <col min="9232" max="9232" width="9.875" style="75" customWidth="1"/>
    <col min="9233" max="9233" width="14.375" style="75" customWidth="1"/>
    <col min="9234" max="9234" width="10.625" style="75" customWidth="1"/>
    <col min="9235" max="9235" width="10.375" style="75" customWidth="1"/>
    <col min="9236" max="9236" width="14" style="75" customWidth="1"/>
    <col min="9237" max="9472" width="9.125" style="75"/>
    <col min="9473" max="9473" width="47.25" style="75" customWidth="1"/>
    <col min="9474" max="9474" width="15.875" style="75" customWidth="1"/>
    <col min="9475" max="9475" width="16.375" style="75" customWidth="1"/>
    <col min="9476" max="9476" width="15.25" style="75" customWidth="1"/>
    <col min="9477" max="9477" width="14.75" style="75" customWidth="1"/>
    <col min="9478" max="9478" width="16.125" style="75" customWidth="1"/>
    <col min="9479" max="9479" width="10.75" style="75" customWidth="1"/>
    <col min="9480" max="9480" width="10.25" style="75" customWidth="1"/>
    <col min="9481" max="9481" width="14.125" style="75" customWidth="1"/>
    <col min="9482" max="9482" width="15.625" style="75" customWidth="1"/>
    <col min="9483" max="9483" width="16.375" style="75" customWidth="1"/>
    <col min="9484" max="9484" width="15" style="75" customWidth="1"/>
    <col min="9485" max="9485" width="15.75" style="75" customWidth="1"/>
    <col min="9486" max="9486" width="16.125" style="75" customWidth="1"/>
    <col min="9487" max="9487" width="8.875" style="75" customWidth="1"/>
    <col min="9488" max="9488" width="9.875" style="75" customWidth="1"/>
    <col min="9489" max="9489" width="14.375" style="75" customWidth="1"/>
    <col min="9490" max="9490" width="10.625" style="75" customWidth="1"/>
    <col min="9491" max="9491" width="10.375" style="75" customWidth="1"/>
    <col min="9492" max="9492" width="14" style="75" customWidth="1"/>
    <col min="9493" max="9728" width="9.125" style="75"/>
    <col min="9729" max="9729" width="47.25" style="75" customWidth="1"/>
    <col min="9730" max="9730" width="15.875" style="75" customWidth="1"/>
    <col min="9731" max="9731" width="16.375" style="75" customWidth="1"/>
    <col min="9732" max="9732" width="15.25" style="75" customWidth="1"/>
    <col min="9733" max="9733" width="14.75" style="75" customWidth="1"/>
    <col min="9734" max="9734" width="16.125" style="75" customWidth="1"/>
    <col min="9735" max="9735" width="10.75" style="75" customWidth="1"/>
    <col min="9736" max="9736" width="10.25" style="75" customWidth="1"/>
    <col min="9737" max="9737" width="14.125" style="75" customWidth="1"/>
    <col min="9738" max="9738" width="15.625" style="75" customWidth="1"/>
    <col min="9739" max="9739" width="16.375" style="75" customWidth="1"/>
    <col min="9740" max="9740" width="15" style="75" customWidth="1"/>
    <col min="9741" max="9741" width="15.75" style="75" customWidth="1"/>
    <col min="9742" max="9742" width="16.125" style="75" customWidth="1"/>
    <col min="9743" max="9743" width="8.875" style="75" customWidth="1"/>
    <col min="9744" max="9744" width="9.875" style="75" customWidth="1"/>
    <col min="9745" max="9745" width="14.375" style="75" customWidth="1"/>
    <col min="9746" max="9746" width="10.625" style="75" customWidth="1"/>
    <col min="9747" max="9747" width="10.375" style="75" customWidth="1"/>
    <col min="9748" max="9748" width="14" style="75" customWidth="1"/>
    <col min="9749" max="9984" width="9.125" style="75"/>
    <col min="9985" max="9985" width="47.25" style="75" customWidth="1"/>
    <col min="9986" max="9986" width="15.875" style="75" customWidth="1"/>
    <col min="9987" max="9987" width="16.375" style="75" customWidth="1"/>
    <col min="9988" max="9988" width="15.25" style="75" customWidth="1"/>
    <col min="9989" max="9989" width="14.75" style="75" customWidth="1"/>
    <col min="9990" max="9990" width="16.125" style="75" customWidth="1"/>
    <col min="9991" max="9991" width="10.75" style="75" customWidth="1"/>
    <col min="9992" max="9992" width="10.25" style="75" customWidth="1"/>
    <col min="9993" max="9993" width="14.125" style="75" customWidth="1"/>
    <col min="9994" max="9994" width="15.625" style="75" customWidth="1"/>
    <col min="9995" max="9995" width="16.375" style="75" customWidth="1"/>
    <col min="9996" max="9996" width="15" style="75" customWidth="1"/>
    <col min="9997" max="9997" width="15.75" style="75" customWidth="1"/>
    <col min="9998" max="9998" width="16.125" style="75" customWidth="1"/>
    <col min="9999" max="9999" width="8.875" style="75" customWidth="1"/>
    <col min="10000" max="10000" width="9.875" style="75" customWidth="1"/>
    <col min="10001" max="10001" width="14.375" style="75" customWidth="1"/>
    <col min="10002" max="10002" width="10.625" style="75" customWidth="1"/>
    <col min="10003" max="10003" width="10.375" style="75" customWidth="1"/>
    <col min="10004" max="10004" width="14" style="75" customWidth="1"/>
    <col min="10005" max="10240" width="9.125" style="75"/>
    <col min="10241" max="10241" width="47.25" style="75" customWidth="1"/>
    <col min="10242" max="10242" width="15.875" style="75" customWidth="1"/>
    <col min="10243" max="10243" width="16.375" style="75" customWidth="1"/>
    <col min="10244" max="10244" width="15.25" style="75" customWidth="1"/>
    <col min="10245" max="10245" width="14.75" style="75" customWidth="1"/>
    <col min="10246" max="10246" width="16.125" style="75" customWidth="1"/>
    <col min="10247" max="10247" width="10.75" style="75" customWidth="1"/>
    <col min="10248" max="10248" width="10.25" style="75" customWidth="1"/>
    <col min="10249" max="10249" width="14.125" style="75" customWidth="1"/>
    <col min="10250" max="10250" width="15.625" style="75" customWidth="1"/>
    <col min="10251" max="10251" width="16.375" style="75" customWidth="1"/>
    <col min="10252" max="10252" width="15" style="75" customWidth="1"/>
    <col min="10253" max="10253" width="15.75" style="75" customWidth="1"/>
    <col min="10254" max="10254" width="16.125" style="75" customWidth="1"/>
    <col min="10255" max="10255" width="8.875" style="75" customWidth="1"/>
    <col min="10256" max="10256" width="9.875" style="75" customWidth="1"/>
    <col min="10257" max="10257" width="14.375" style="75" customWidth="1"/>
    <col min="10258" max="10258" width="10.625" style="75" customWidth="1"/>
    <col min="10259" max="10259" width="10.375" style="75" customWidth="1"/>
    <col min="10260" max="10260" width="14" style="75" customWidth="1"/>
    <col min="10261" max="10496" width="9.125" style="75"/>
    <col min="10497" max="10497" width="47.25" style="75" customWidth="1"/>
    <col min="10498" max="10498" width="15.875" style="75" customWidth="1"/>
    <col min="10499" max="10499" width="16.375" style="75" customWidth="1"/>
    <col min="10500" max="10500" width="15.25" style="75" customWidth="1"/>
    <col min="10501" max="10501" width="14.75" style="75" customWidth="1"/>
    <col min="10502" max="10502" width="16.125" style="75" customWidth="1"/>
    <col min="10503" max="10503" width="10.75" style="75" customWidth="1"/>
    <col min="10504" max="10504" width="10.25" style="75" customWidth="1"/>
    <col min="10505" max="10505" width="14.125" style="75" customWidth="1"/>
    <col min="10506" max="10506" width="15.625" style="75" customWidth="1"/>
    <col min="10507" max="10507" width="16.375" style="75" customWidth="1"/>
    <col min="10508" max="10508" width="15" style="75" customWidth="1"/>
    <col min="10509" max="10509" width="15.75" style="75" customWidth="1"/>
    <col min="10510" max="10510" width="16.125" style="75" customWidth="1"/>
    <col min="10511" max="10511" width="8.875" style="75" customWidth="1"/>
    <col min="10512" max="10512" width="9.875" style="75" customWidth="1"/>
    <col min="10513" max="10513" width="14.375" style="75" customWidth="1"/>
    <col min="10514" max="10514" width="10.625" style="75" customWidth="1"/>
    <col min="10515" max="10515" width="10.375" style="75" customWidth="1"/>
    <col min="10516" max="10516" width="14" style="75" customWidth="1"/>
    <col min="10517" max="10752" width="9.125" style="75"/>
    <col min="10753" max="10753" width="47.25" style="75" customWidth="1"/>
    <col min="10754" max="10754" width="15.875" style="75" customWidth="1"/>
    <col min="10755" max="10755" width="16.375" style="75" customWidth="1"/>
    <col min="10756" max="10756" width="15.25" style="75" customWidth="1"/>
    <col min="10757" max="10757" width="14.75" style="75" customWidth="1"/>
    <col min="10758" max="10758" width="16.125" style="75" customWidth="1"/>
    <col min="10759" max="10759" width="10.75" style="75" customWidth="1"/>
    <col min="10760" max="10760" width="10.25" style="75" customWidth="1"/>
    <col min="10761" max="10761" width="14.125" style="75" customWidth="1"/>
    <col min="10762" max="10762" width="15.625" style="75" customWidth="1"/>
    <col min="10763" max="10763" width="16.375" style="75" customWidth="1"/>
    <col min="10764" max="10764" width="15" style="75" customWidth="1"/>
    <col min="10765" max="10765" width="15.75" style="75" customWidth="1"/>
    <col min="10766" max="10766" width="16.125" style="75" customWidth="1"/>
    <col min="10767" max="10767" width="8.875" style="75" customWidth="1"/>
    <col min="10768" max="10768" width="9.875" style="75" customWidth="1"/>
    <col min="10769" max="10769" width="14.375" style="75" customWidth="1"/>
    <col min="10770" max="10770" width="10.625" style="75" customWidth="1"/>
    <col min="10771" max="10771" width="10.375" style="75" customWidth="1"/>
    <col min="10772" max="10772" width="14" style="75" customWidth="1"/>
    <col min="10773" max="11008" width="9.125" style="75"/>
    <col min="11009" max="11009" width="47.25" style="75" customWidth="1"/>
    <col min="11010" max="11010" width="15.875" style="75" customWidth="1"/>
    <col min="11011" max="11011" width="16.375" style="75" customWidth="1"/>
    <col min="11012" max="11012" width="15.25" style="75" customWidth="1"/>
    <col min="11013" max="11013" width="14.75" style="75" customWidth="1"/>
    <col min="11014" max="11014" width="16.125" style="75" customWidth="1"/>
    <col min="11015" max="11015" width="10.75" style="75" customWidth="1"/>
    <col min="11016" max="11016" width="10.25" style="75" customWidth="1"/>
    <col min="11017" max="11017" width="14.125" style="75" customWidth="1"/>
    <col min="11018" max="11018" width="15.625" style="75" customWidth="1"/>
    <col min="11019" max="11019" width="16.375" style="75" customWidth="1"/>
    <col min="11020" max="11020" width="15" style="75" customWidth="1"/>
    <col min="11021" max="11021" width="15.75" style="75" customWidth="1"/>
    <col min="11022" max="11022" width="16.125" style="75" customWidth="1"/>
    <col min="11023" max="11023" width="8.875" style="75" customWidth="1"/>
    <col min="11024" max="11024" width="9.875" style="75" customWidth="1"/>
    <col min="11025" max="11025" width="14.375" style="75" customWidth="1"/>
    <col min="11026" max="11026" width="10.625" style="75" customWidth="1"/>
    <col min="11027" max="11027" width="10.375" style="75" customWidth="1"/>
    <col min="11028" max="11028" width="14" style="75" customWidth="1"/>
    <col min="11029" max="11264" width="9.125" style="75"/>
    <col min="11265" max="11265" width="47.25" style="75" customWidth="1"/>
    <col min="11266" max="11266" width="15.875" style="75" customWidth="1"/>
    <col min="11267" max="11267" width="16.375" style="75" customWidth="1"/>
    <col min="11268" max="11268" width="15.25" style="75" customWidth="1"/>
    <col min="11269" max="11269" width="14.75" style="75" customWidth="1"/>
    <col min="11270" max="11270" width="16.125" style="75" customWidth="1"/>
    <col min="11271" max="11271" width="10.75" style="75" customWidth="1"/>
    <col min="11272" max="11272" width="10.25" style="75" customWidth="1"/>
    <col min="11273" max="11273" width="14.125" style="75" customWidth="1"/>
    <col min="11274" max="11274" width="15.625" style="75" customWidth="1"/>
    <col min="11275" max="11275" width="16.375" style="75" customWidth="1"/>
    <col min="11276" max="11276" width="15" style="75" customWidth="1"/>
    <col min="11277" max="11277" width="15.75" style="75" customWidth="1"/>
    <col min="11278" max="11278" width="16.125" style="75" customWidth="1"/>
    <col min="11279" max="11279" width="8.875" style="75" customWidth="1"/>
    <col min="11280" max="11280" width="9.875" style="75" customWidth="1"/>
    <col min="11281" max="11281" width="14.375" style="75" customWidth="1"/>
    <col min="11282" max="11282" width="10.625" style="75" customWidth="1"/>
    <col min="11283" max="11283" width="10.375" style="75" customWidth="1"/>
    <col min="11284" max="11284" width="14" style="75" customWidth="1"/>
    <col min="11285" max="11520" width="9.125" style="75"/>
    <col min="11521" max="11521" width="47.25" style="75" customWidth="1"/>
    <col min="11522" max="11522" width="15.875" style="75" customWidth="1"/>
    <col min="11523" max="11523" width="16.375" style="75" customWidth="1"/>
    <col min="11524" max="11524" width="15.25" style="75" customWidth="1"/>
    <col min="11525" max="11525" width="14.75" style="75" customWidth="1"/>
    <col min="11526" max="11526" width="16.125" style="75" customWidth="1"/>
    <col min="11527" max="11527" width="10.75" style="75" customWidth="1"/>
    <col min="11528" max="11528" width="10.25" style="75" customWidth="1"/>
    <col min="11529" max="11529" width="14.125" style="75" customWidth="1"/>
    <col min="11530" max="11530" width="15.625" style="75" customWidth="1"/>
    <col min="11531" max="11531" width="16.375" style="75" customWidth="1"/>
    <col min="11532" max="11532" width="15" style="75" customWidth="1"/>
    <col min="11533" max="11533" width="15.75" style="75" customWidth="1"/>
    <col min="11534" max="11534" width="16.125" style="75" customWidth="1"/>
    <col min="11535" max="11535" width="8.875" style="75" customWidth="1"/>
    <col min="11536" max="11536" width="9.875" style="75" customWidth="1"/>
    <col min="11537" max="11537" width="14.375" style="75" customWidth="1"/>
    <col min="11538" max="11538" width="10.625" style="75" customWidth="1"/>
    <col min="11539" max="11539" width="10.375" style="75" customWidth="1"/>
    <col min="11540" max="11540" width="14" style="75" customWidth="1"/>
    <col min="11541" max="11776" width="9.125" style="75"/>
    <col min="11777" max="11777" width="47.25" style="75" customWidth="1"/>
    <col min="11778" max="11778" width="15.875" style="75" customWidth="1"/>
    <col min="11779" max="11779" width="16.375" style="75" customWidth="1"/>
    <col min="11780" max="11780" width="15.25" style="75" customWidth="1"/>
    <col min="11781" max="11781" width="14.75" style="75" customWidth="1"/>
    <col min="11782" max="11782" width="16.125" style="75" customWidth="1"/>
    <col min="11783" max="11783" width="10.75" style="75" customWidth="1"/>
    <col min="11784" max="11784" width="10.25" style="75" customWidth="1"/>
    <col min="11785" max="11785" width="14.125" style="75" customWidth="1"/>
    <col min="11786" max="11786" width="15.625" style="75" customWidth="1"/>
    <col min="11787" max="11787" width="16.375" style="75" customWidth="1"/>
    <col min="11788" max="11788" width="15" style="75" customWidth="1"/>
    <col min="11789" max="11789" width="15.75" style="75" customWidth="1"/>
    <col min="11790" max="11790" width="16.125" style="75" customWidth="1"/>
    <col min="11791" max="11791" width="8.875" style="75" customWidth="1"/>
    <col min="11792" max="11792" width="9.875" style="75" customWidth="1"/>
    <col min="11793" max="11793" width="14.375" style="75" customWidth="1"/>
    <col min="11794" max="11794" width="10.625" style="75" customWidth="1"/>
    <col min="11795" max="11795" width="10.375" style="75" customWidth="1"/>
    <col min="11796" max="11796" width="14" style="75" customWidth="1"/>
    <col min="11797" max="12032" width="9.125" style="75"/>
    <col min="12033" max="12033" width="47.25" style="75" customWidth="1"/>
    <col min="12034" max="12034" width="15.875" style="75" customWidth="1"/>
    <col min="12035" max="12035" width="16.375" style="75" customWidth="1"/>
    <col min="12036" max="12036" width="15.25" style="75" customWidth="1"/>
    <col min="12037" max="12037" width="14.75" style="75" customWidth="1"/>
    <col min="12038" max="12038" width="16.125" style="75" customWidth="1"/>
    <col min="12039" max="12039" width="10.75" style="75" customWidth="1"/>
    <col min="12040" max="12040" width="10.25" style="75" customWidth="1"/>
    <col min="12041" max="12041" width="14.125" style="75" customWidth="1"/>
    <col min="12042" max="12042" width="15.625" style="75" customWidth="1"/>
    <col min="12043" max="12043" width="16.375" style="75" customWidth="1"/>
    <col min="12044" max="12044" width="15" style="75" customWidth="1"/>
    <col min="12045" max="12045" width="15.75" style="75" customWidth="1"/>
    <col min="12046" max="12046" width="16.125" style="75" customWidth="1"/>
    <col min="12047" max="12047" width="8.875" style="75" customWidth="1"/>
    <col min="12048" max="12048" width="9.875" style="75" customWidth="1"/>
    <col min="12049" max="12049" width="14.375" style="75" customWidth="1"/>
    <col min="12050" max="12050" width="10.625" style="75" customWidth="1"/>
    <col min="12051" max="12051" width="10.375" style="75" customWidth="1"/>
    <col min="12052" max="12052" width="14" style="75" customWidth="1"/>
    <col min="12053" max="12288" width="9.125" style="75"/>
    <col min="12289" max="12289" width="47.25" style="75" customWidth="1"/>
    <col min="12290" max="12290" width="15.875" style="75" customWidth="1"/>
    <col min="12291" max="12291" width="16.375" style="75" customWidth="1"/>
    <col min="12292" max="12292" width="15.25" style="75" customWidth="1"/>
    <col min="12293" max="12293" width="14.75" style="75" customWidth="1"/>
    <col min="12294" max="12294" width="16.125" style="75" customWidth="1"/>
    <col min="12295" max="12295" width="10.75" style="75" customWidth="1"/>
    <col min="12296" max="12296" width="10.25" style="75" customWidth="1"/>
    <col min="12297" max="12297" width="14.125" style="75" customWidth="1"/>
    <col min="12298" max="12298" width="15.625" style="75" customWidth="1"/>
    <col min="12299" max="12299" width="16.375" style="75" customWidth="1"/>
    <col min="12300" max="12300" width="15" style="75" customWidth="1"/>
    <col min="12301" max="12301" width="15.75" style="75" customWidth="1"/>
    <col min="12302" max="12302" width="16.125" style="75" customWidth="1"/>
    <col min="12303" max="12303" width="8.875" style="75" customWidth="1"/>
    <col min="12304" max="12304" width="9.875" style="75" customWidth="1"/>
    <col min="12305" max="12305" width="14.375" style="75" customWidth="1"/>
    <col min="12306" max="12306" width="10.625" style="75" customWidth="1"/>
    <col min="12307" max="12307" width="10.375" style="75" customWidth="1"/>
    <col min="12308" max="12308" width="14" style="75" customWidth="1"/>
    <col min="12309" max="12544" width="9.125" style="75"/>
    <col min="12545" max="12545" width="47.25" style="75" customWidth="1"/>
    <col min="12546" max="12546" width="15.875" style="75" customWidth="1"/>
    <col min="12547" max="12547" width="16.375" style="75" customWidth="1"/>
    <col min="12548" max="12548" width="15.25" style="75" customWidth="1"/>
    <col min="12549" max="12549" width="14.75" style="75" customWidth="1"/>
    <col min="12550" max="12550" width="16.125" style="75" customWidth="1"/>
    <col min="12551" max="12551" width="10.75" style="75" customWidth="1"/>
    <col min="12552" max="12552" width="10.25" style="75" customWidth="1"/>
    <col min="12553" max="12553" width="14.125" style="75" customWidth="1"/>
    <col min="12554" max="12554" width="15.625" style="75" customWidth="1"/>
    <col min="12555" max="12555" width="16.375" style="75" customWidth="1"/>
    <col min="12556" max="12556" width="15" style="75" customWidth="1"/>
    <col min="12557" max="12557" width="15.75" style="75" customWidth="1"/>
    <col min="12558" max="12558" width="16.125" style="75" customWidth="1"/>
    <col min="12559" max="12559" width="8.875" style="75" customWidth="1"/>
    <col min="12560" max="12560" width="9.875" style="75" customWidth="1"/>
    <col min="12561" max="12561" width="14.375" style="75" customWidth="1"/>
    <col min="12562" max="12562" width="10.625" style="75" customWidth="1"/>
    <col min="12563" max="12563" width="10.375" style="75" customWidth="1"/>
    <col min="12564" max="12564" width="14" style="75" customWidth="1"/>
    <col min="12565" max="12800" width="9.125" style="75"/>
    <col min="12801" max="12801" width="47.25" style="75" customWidth="1"/>
    <col min="12802" max="12802" width="15.875" style="75" customWidth="1"/>
    <col min="12803" max="12803" width="16.375" style="75" customWidth="1"/>
    <col min="12804" max="12804" width="15.25" style="75" customWidth="1"/>
    <col min="12805" max="12805" width="14.75" style="75" customWidth="1"/>
    <col min="12806" max="12806" width="16.125" style="75" customWidth="1"/>
    <col min="12807" max="12807" width="10.75" style="75" customWidth="1"/>
    <col min="12808" max="12808" width="10.25" style="75" customWidth="1"/>
    <col min="12809" max="12809" width="14.125" style="75" customWidth="1"/>
    <col min="12810" max="12810" width="15.625" style="75" customWidth="1"/>
    <col min="12811" max="12811" width="16.375" style="75" customWidth="1"/>
    <col min="12812" max="12812" width="15" style="75" customWidth="1"/>
    <col min="12813" max="12813" width="15.75" style="75" customWidth="1"/>
    <col min="12814" max="12814" width="16.125" style="75" customWidth="1"/>
    <col min="12815" max="12815" width="8.875" style="75" customWidth="1"/>
    <col min="12816" max="12816" width="9.875" style="75" customWidth="1"/>
    <col min="12817" max="12817" width="14.375" style="75" customWidth="1"/>
    <col min="12818" max="12818" width="10.625" style="75" customWidth="1"/>
    <col min="12819" max="12819" width="10.375" style="75" customWidth="1"/>
    <col min="12820" max="12820" width="14" style="75" customWidth="1"/>
    <col min="12821" max="13056" width="9.125" style="75"/>
    <col min="13057" max="13057" width="47.25" style="75" customWidth="1"/>
    <col min="13058" max="13058" width="15.875" style="75" customWidth="1"/>
    <col min="13059" max="13059" width="16.375" style="75" customWidth="1"/>
    <col min="13060" max="13060" width="15.25" style="75" customWidth="1"/>
    <col min="13061" max="13061" width="14.75" style="75" customWidth="1"/>
    <col min="13062" max="13062" width="16.125" style="75" customWidth="1"/>
    <col min="13063" max="13063" width="10.75" style="75" customWidth="1"/>
    <col min="13064" max="13064" width="10.25" style="75" customWidth="1"/>
    <col min="13065" max="13065" width="14.125" style="75" customWidth="1"/>
    <col min="13066" max="13066" width="15.625" style="75" customWidth="1"/>
    <col min="13067" max="13067" width="16.375" style="75" customWidth="1"/>
    <col min="13068" max="13068" width="15" style="75" customWidth="1"/>
    <col min="13069" max="13069" width="15.75" style="75" customWidth="1"/>
    <col min="13070" max="13070" width="16.125" style="75" customWidth="1"/>
    <col min="13071" max="13071" width="8.875" style="75" customWidth="1"/>
    <col min="13072" max="13072" width="9.875" style="75" customWidth="1"/>
    <col min="13073" max="13073" width="14.375" style="75" customWidth="1"/>
    <col min="13074" max="13074" width="10.625" style="75" customWidth="1"/>
    <col min="13075" max="13075" width="10.375" style="75" customWidth="1"/>
    <col min="13076" max="13076" width="14" style="75" customWidth="1"/>
    <col min="13077" max="13312" width="9.125" style="75"/>
    <col min="13313" max="13313" width="47.25" style="75" customWidth="1"/>
    <col min="13314" max="13314" width="15.875" style="75" customWidth="1"/>
    <col min="13315" max="13315" width="16.375" style="75" customWidth="1"/>
    <col min="13316" max="13316" width="15.25" style="75" customWidth="1"/>
    <col min="13317" max="13317" width="14.75" style="75" customWidth="1"/>
    <col min="13318" max="13318" width="16.125" style="75" customWidth="1"/>
    <col min="13319" max="13319" width="10.75" style="75" customWidth="1"/>
    <col min="13320" max="13320" width="10.25" style="75" customWidth="1"/>
    <col min="13321" max="13321" width="14.125" style="75" customWidth="1"/>
    <col min="13322" max="13322" width="15.625" style="75" customWidth="1"/>
    <col min="13323" max="13323" width="16.375" style="75" customWidth="1"/>
    <col min="13324" max="13324" width="15" style="75" customWidth="1"/>
    <col min="13325" max="13325" width="15.75" style="75" customWidth="1"/>
    <col min="13326" max="13326" width="16.125" style="75" customWidth="1"/>
    <col min="13327" max="13327" width="8.875" style="75" customWidth="1"/>
    <col min="13328" max="13328" width="9.875" style="75" customWidth="1"/>
    <col min="13329" max="13329" width="14.375" style="75" customWidth="1"/>
    <col min="13330" max="13330" width="10.625" style="75" customWidth="1"/>
    <col min="13331" max="13331" width="10.375" style="75" customWidth="1"/>
    <col min="13332" max="13332" width="14" style="75" customWidth="1"/>
    <col min="13333" max="13568" width="9.125" style="75"/>
    <col min="13569" max="13569" width="47.25" style="75" customWidth="1"/>
    <col min="13570" max="13570" width="15.875" style="75" customWidth="1"/>
    <col min="13571" max="13571" width="16.375" style="75" customWidth="1"/>
    <col min="13572" max="13572" width="15.25" style="75" customWidth="1"/>
    <col min="13573" max="13573" width="14.75" style="75" customWidth="1"/>
    <col min="13574" max="13574" width="16.125" style="75" customWidth="1"/>
    <col min="13575" max="13575" width="10.75" style="75" customWidth="1"/>
    <col min="13576" max="13576" width="10.25" style="75" customWidth="1"/>
    <col min="13577" max="13577" width="14.125" style="75" customWidth="1"/>
    <col min="13578" max="13578" width="15.625" style="75" customWidth="1"/>
    <col min="13579" max="13579" width="16.375" style="75" customWidth="1"/>
    <col min="13580" max="13580" width="15" style="75" customWidth="1"/>
    <col min="13581" max="13581" width="15.75" style="75" customWidth="1"/>
    <col min="13582" max="13582" width="16.125" style="75" customWidth="1"/>
    <col min="13583" max="13583" width="8.875" style="75" customWidth="1"/>
    <col min="13584" max="13584" width="9.875" style="75" customWidth="1"/>
    <col min="13585" max="13585" width="14.375" style="75" customWidth="1"/>
    <col min="13586" max="13586" width="10.625" style="75" customWidth="1"/>
    <col min="13587" max="13587" width="10.375" style="75" customWidth="1"/>
    <col min="13588" max="13588" width="14" style="75" customWidth="1"/>
    <col min="13589" max="13824" width="9.125" style="75"/>
    <col min="13825" max="13825" width="47.25" style="75" customWidth="1"/>
    <col min="13826" max="13826" width="15.875" style="75" customWidth="1"/>
    <col min="13827" max="13827" width="16.375" style="75" customWidth="1"/>
    <col min="13828" max="13828" width="15.25" style="75" customWidth="1"/>
    <col min="13829" max="13829" width="14.75" style="75" customWidth="1"/>
    <col min="13830" max="13830" width="16.125" style="75" customWidth="1"/>
    <col min="13831" max="13831" width="10.75" style="75" customWidth="1"/>
    <col min="13832" max="13832" width="10.25" style="75" customWidth="1"/>
    <col min="13833" max="13833" width="14.125" style="75" customWidth="1"/>
    <col min="13834" max="13834" width="15.625" style="75" customWidth="1"/>
    <col min="13835" max="13835" width="16.375" style="75" customWidth="1"/>
    <col min="13836" max="13836" width="15" style="75" customWidth="1"/>
    <col min="13837" max="13837" width="15.75" style="75" customWidth="1"/>
    <col min="13838" max="13838" width="16.125" style="75" customWidth="1"/>
    <col min="13839" max="13839" width="8.875" style="75" customWidth="1"/>
    <col min="13840" max="13840" width="9.875" style="75" customWidth="1"/>
    <col min="13841" max="13841" width="14.375" style="75" customWidth="1"/>
    <col min="13842" max="13842" width="10.625" style="75" customWidth="1"/>
    <col min="13843" max="13843" width="10.375" style="75" customWidth="1"/>
    <col min="13844" max="13844" width="14" style="75" customWidth="1"/>
    <col min="13845" max="14080" width="9.125" style="75"/>
    <col min="14081" max="14081" width="47.25" style="75" customWidth="1"/>
    <col min="14082" max="14082" width="15.875" style="75" customWidth="1"/>
    <col min="14083" max="14083" width="16.375" style="75" customWidth="1"/>
    <col min="14084" max="14084" width="15.25" style="75" customWidth="1"/>
    <col min="14085" max="14085" width="14.75" style="75" customWidth="1"/>
    <col min="14086" max="14086" width="16.125" style="75" customWidth="1"/>
    <col min="14087" max="14087" width="10.75" style="75" customWidth="1"/>
    <col min="14088" max="14088" width="10.25" style="75" customWidth="1"/>
    <col min="14089" max="14089" width="14.125" style="75" customWidth="1"/>
    <col min="14090" max="14090" width="15.625" style="75" customWidth="1"/>
    <col min="14091" max="14091" width="16.375" style="75" customWidth="1"/>
    <col min="14092" max="14092" width="15" style="75" customWidth="1"/>
    <col min="14093" max="14093" width="15.75" style="75" customWidth="1"/>
    <col min="14094" max="14094" width="16.125" style="75" customWidth="1"/>
    <col min="14095" max="14095" width="8.875" style="75" customWidth="1"/>
    <col min="14096" max="14096" width="9.875" style="75" customWidth="1"/>
    <col min="14097" max="14097" width="14.375" style="75" customWidth="1"/>
    <col min="14098" max="14098" width="10.625" style="75" customWidth="1"/>
    <col min="14099" max="14099" width="10.375" style="75" customWidth="1"/>
    <col min="14100" max="14100" width="14" style="75" customWidth="1"/>
    <col min="14101" max="14336" width="9.125" style="75"/>
    <col min="14337" max="14337" width="47.25" style="75" customWidth="1"/>
    <col min="14338" max="14338" width="15.875" style="75" customWidth="1"/>
    <col min="14339" max="14339" width="16.375" style="75" customWidth="1"/>
    <col min="14340" max="14340" width="15.25" style="75" customWidth="1"/>
    <col min="14341" max="14341" width="14.75" style="75" customWidth="1"/>
    <col min="14342" max="14342" width="16.125" style="75" customWidth="1"/>
    <col min="14343" max="14343" width="10.75" style="75" customWidth="1"/>
    <col min="14344" max="14344" width="10.25" style="75" customWidth="1"/>
    <col min="14345" max="14345" width="14.125" style="75" customWidth="1"/>
    <col min="14346" max="14346" width="15.625" style="75" customWidth="1"/>
    <col min="14347" max="14347" width="16.375" style="75" customWidth="1"/>
    <col min="14348" max="14348" width="15" style="75" customWidth="1"/>
    <col min="14349" max="14349" width="15.75" style="75" customWidth="1"/>
    <col min="14350" max="14350" width="16.125" style="75" customWidth="1"/>
    <col min="14351" max="14351" width="8.875" style="75" customWidth="1"/>
    <col min="14352" max="14352" width="9.875" style="75" customWidth="1"/>
    <col min="14353" max="14353" width="14.375" style="75" customWidth="1"/>
    <col min="14354" max="14354" width="10.625" style="75" customWidth="1"/>
    <col min="14355" max="14355" width="10.375" style="75" customWidth="1"/>
    <col min="14356" max="14356" width="14" style="75" customWidth="1"/>
    <col min="14357" max="14592" width="9.125" style="75"/>
    <col min="14593" max="14593" width="47.25" style="75" customWidth="1"/>
    <col min="14594" max="14594" width="15.875" style="75" customWidth="1"/>
    <col min="14595" max="14595" width="16.375" style="75" customWidth="1"/>
    <col min="14596" max="14596" width="15.25" style="75" customWidth="1"/>
    <col min="14597" max="14597" width="14.75" style="75" customWidth="1"/>
    <col min="14598" max="14598" width="16.125" style="75" customWidth="1"/>
    <col min="14599" max="14599" width="10.75" style="75" customWidth="1"/>
    <col min="14600" max="14600" width="10.25" style="75" customWidth="1"/>
    <col min="14601" max="14601" width="14.125" style="75" customWidth="1"/>
    <col min="14602" max="14602" width="15.625" style="75" customWidth="1"/>
    <col min="14603" max="14603" width="16.375" style="75" customWidth="1"/>
    <col min="14604" max="14604" width="15" style="75" customWidth="1"/>
    <col min="14605" max="14605" width="15.75" style="75" customWidth="1"/>
    <col min="14606" max="14606" width="16.125" style="75" customWidth="1"/>
    <col min="14607" max="14607" width="8.875" style="75" customWidth="1"/>
    <col min="14608" max="14608" width="9.875" style="75" customWidth="1"/>
    <col min="14609" max="14609" width="14.375" style="75" customWidth="1"/>
    <col min="14610" max="14610" width="10.625" style="75" customWidth="1"/>
    <col min="14611" max="14611" width="10.375" style="75" customWidth="1"/>
    <col min="14612" max="14612" width="14" style="75" customWidth="1"/>
    <col min="14613" max="14848" width="9.125" style="75"/>
    <col min="14849" max="14849" width="47.25" style="75" customWidth="1"/>
    <col min="14850" max="14850" width="15.875" style="75" customWidth="1"/>
    <col min="14851" max="14851" width="16.375" style="75" customWidth="1"/>
    <col min="14852" max="14852" width="15.25" style="75" customWidth="1"/>
    <col min="14853" max="14853" width="14.75" style="75" customWidth="1"/>
    <col min="14854" max="14854" width="16.125" style="75" customWidth="1"/>
    <col min="14855" max="14855" width="10.75" style="75" customWidth="1"/>
    <col min="14856" max="14856" width="10.25" style="75" customWidth="1"/>
    <col min="14857" max="14857" width="14.125" style="75" customWidth="1"/>
    <col min="14858" max="14858" width="15.625" style="75" customWidth="1"/>
    <col min="14859" max="14859" width="16.375" style="75" customWidth="1"/>
    <col min="14860" max="14860" width="15" style="75" customWidth="1"/>
    <col min="14861" max="14861" width="15.75" style="75" customWidth="1"/>
    <col min="14862" max="14862" width="16.125" style="75" customWidth="1"/>
    <col min="14863" max="14863" width="8.875" style="75" customWidth="1"/>
    <col min="14864" max="14864" width="9.875" style="75" customWidth="1"/>
    <col min="14865" max="14865" width="14.375" style="75" customWidth="1"/>
    <col min="14866" max="14866" width="10.625" style="75" customWidth="1"/>
    <col min="14867" max="14867" width="10.375" style="75" customWidth="1"/>
    <col min="14868" max="14868" width="14" style="75" customWidth="1"/>
    <col min="14869" max="15104" width="9.125" style="75"/>
    <col min="15105" max="15105" width="47.25" style="75" customWidth="1"/>
    <col min="15106" max="15106" width="15.875" style="75" customWidth="1"/>
    <col min="15107" max="15107" width="16.375" style="75" customWidth="1"/>
    <col min="15108" max="15108" width="15.25" style="75" customWidth="1"/>
    <col min="15109" max="15109" width="14.75" style="75" customWidth="1"/>
    <col min="15110" max="15110" width="16.125" style="75" customWidth="1"/>
    <col min="15111" max="15111" width="10.75" style="75" customWidth="1"/>
    <col min="15112" max="15112" width="10.25" style="75" customWidth="1"/>
    <col min="15113" max="15113" width="14.125" style="75" customWidth="1"/>
    <col min="15114" max="15114" width="15.625" style="75" customWidth="1"/>
    <col min="15115" max="15115" width="16.375" style="75" customWidth="1"/>
    <col min="15116" max="15116" width="15" style="75" customWidth="1"/>
    <col min="15117" max="15117" width="15.75" style="75" customWidth="1"/>
    <col min="15118" max="15118" width="16.125" style="75" customWidth="1"/>
    <col min="15119" max="15119" width="8.875" style="75" customWidth="1"/>
    <col min="15120" max="15120" width="9.875" style="75" customWidth="1"/>
    <col min="15121" max="15121" width="14.375" style="75" customWidth="1"/>
    <col min="15122" max="15122" width="10.625" style="75" customWidth="1"/>
    <col min="15123" max="15123" width="10.375" style="75" customWidth="1"/>
    <col min="15124" max="15124" width="14" style="75" customWidth="1"/>
    <col min="15125" max="15360" width="9.125" style="75"/>
    <col min="15361" max="15361" width="47.25" style="75" customWidth="1"/>
    <col min="15362" max="15362" width="15.875" style="75" customWidth="1"/>
    <col min="15363" max="15363" width="16.375" style="75" customWidth="1"/>
    <col min="15364" max="15364" width="15.25" style="75" customWidth="1"/>
    <col min="15365" max="15365" width="14.75" style="75" customWidth="1"/>
    <col min="15366" max="15366" width="16.125" style="75" customWidth="1"/>
    <col min="15367" max="15367" width="10.75" style="75" customWidth="1"/>
    <col min="15368" max="15368" width="10.25" style="75" customWidth="1"/>
    <col min="15369" max="15369" width="14.125" style="75" customWidth="1"/>
    <col min="15370" max="15370" width="15.625" style="75" customWidth="1"/>
    <col min="15371" max="15371" width="16.375" style="75" customWidth="1"/>
    <col min="15372" max="15372" width="15" style="75" customWidth="1"/>
    <col min="15373" max="15373" width="15.75" style="75" customWidth="1"/>
    <col min="15374" max="15374" width="16.125" style="75" customWidth="1"/>
    <col min="15375" max="15375" width="8.875" style="75" customWidth="1"/>
    <col min="15376" max="15376" width="9.875" style="75" customWidth="1"/>
    <col min="15377" max="15377" width="14.375" style="75" customWidth="1"/>
    <col min="15378" max="15378" width="10.625" style="75" customWidth="1"/>
    <col min="15379" max="15379" width="10.375" style="75" customWidth="1"/>
    <col min="15380" max="15380" width="14" style="75" customWidth="1"/>
    <col min="15381" max="15616" width="9.125" style="75"/>
    <col min="15617" max="15617" width="47.25" style="75" customWidth="1"/>
    <col min="15618" max="15618" width="15.875" style="75" customWidth="1"/>
    <col min="15619" max="15619" width="16.375" style="75" customWidth="1"/>
    <col min="15620" max="15620" width="15.25" style="75" customWidth="1"/>
    <col min="15621" max="15621" width="14.75" style="75" customWidth="1"/>
    <col min="15622" max="15622" width="16.125" style="75" customWidth="1"/>
    <col min="15623" max="15623" width="10.75" style="75" customWidth="1"/>
    <col min="15624" max="15624" width="10.25" style="75" customWidth="1"/>
    <col min="15625" max="15625" width="14.125" style="75" customWidth="1"/>
    <col min="15626" max="15626" width="15.625" style="75" customWidth="1"/>
    <col min="15627" max="15627" width="16.375" style="75" customWidth="1"/>
    <col min="15628" max="15628" width="15" style="75" customWidth="1"/>
    <col min="15629" max="15629" width="15.75" style="75" customWidth="1"/>
    <col min="15630" max="15630" width="16.125" style="75" customWidth="1"/>
    <col min="15631" max="15631" width="8.875" style="75" customWidth="1"/>
    <col min="15632" max="15632" width="9.875" style="75" customWidth="1"/>
    <col min="15633" max="15633" width="14.375" style="75" customWidth="1"/>
    <col min="15634" max="15634" width="10.625" style="75" customWidth="1"/>
    <col min="15635" max="15635" width="10.375" style="75" customWidth="1"/>
    <col min="15636" max="15636" width="14" style="75" customWidth="1"/>
    <col min="15637" max="15872" width="9.125" style="75"/>
    <col min="15873" max="15873" width="47.25" style="75" customWidth="1"/>
    <col min="15874" max="15874" width="15.875" style="75" customWidth="1"/>
    <col min="15875" max="15875" width="16.375" style="75" customWidth="1"/>
    <col min="15876" max="15876" width="15.25" style="75" customWidth="1"/>
    <col min="15877" max="15877" width="14.75" style="75" customWidth="1"/>
    <col min="15878" max="15878" width="16.125" style="75" customWidth="1"/>
    <col min="15879" max="15879" width="10.75" style="75" customWidth="1"/>
    <col min="15880" max="15880" width="10.25" style="75" customWidth="1"/>
    <col min="15881" max="15881" width="14.125" style="75" customWidth="1"/>
    <col min="15882" max="15882" width="15.625" style="75" customWidth="1"/>
    <col min="15883" max="15883" width="16.375" style="75" customWidth="1"/>
    <col min="15884" max="15884" width="15" style="75" customWidth="1"/>
    <col min="15885" max="15885" width="15.75" style="75" customWidth="1"/>
    <col min="15886" max="15886" width="16.125" style="75" customWidth="1"/>
    <col min="15887" max="15887" width="8.875" style="75" customWidth="1"/>
    <col min="15888" max="15888" width="9.875" style="75" customWidth="1"/>
    <col min="15889" max="15889" width="14.375" style="75" customWidth="1"/>
    <col min="15890" max="15890" width="10.625" style="75" customWidth="1"/>
    <col min="15891" max="15891" width="10.375" style="75" customWidth="1"/>
    <col min="15892" max="15892" width="14" style="75" customWidth="1"/>
    <col min="15893" max="16128" width="9.125" style="75"/>
    <col min="16129" max="16129" width="47.25" style="75" customWidth="1"/>
    <col min="16130" max="16130" width="15.875" style="75" customWidth="1"/>
    <col min="16131" max="16131" width="16.375" style="75" customWidth="1"/>
    <col min="16132" max="16132" width="15.25" style="75" customWidth="1"/>
    <col min="16133" max="16133" width="14.75" style="75" customWidth="1"/>
    <col min="16134" max="16134" width="16.125" style="75" customWidth="1"/>
    <col min="16135" max="16135" width="10.75" style="75" customWidth="1"/>
    <col min="16136" max="16136" width="10.25" style="75" customWidth="1"/>
    <col min="16137" max="16137" width="14.125" style="75" customWidth="1"/>
    <col min="16138" max="16138" width="15.625" style="75" customWidth="1"/>
    <col min="16139" max="16139" width="16.375" style="75" customWidth="1"/>
    <col min="16140" max="16140" width="15" style="75" customWidth="1"/>
    <col min="16141" max="16141" width="15.75" style="75" customWidth="1"/>
    <col min="16142" max="16142" width="16.125" style="75" customWidth="1"/>
    <col min="16143" max="16143" width="8.875" style="75" customWidth="1"/>
    <col min="16144" max="16144" width="9.875" style="75" customWidth="1"/>
    <col min="16145" max="16145" width="14.375" style="75" customWidth="1"/>
    <col min="16146" max="16146" width="10.625" style="75" customWidth="1"/>
    <col min="16147" max="16147" width="10.375" style="75" customWidth="1"/>
    <col min="16148" max="16148" width="14" style="75" customWidth="1"/>
    <col min="16149" max="16384" width="9.125" style="75"/>
  </cols>
  <sheetData>
    <row r="1" spans="1:20" ht="32.25" customHeight="1">
      <c r="A1" s="727" t="s">
        <v>395</v>
      </c>
      <c r="B1" s="727"/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27"/>
      <c r="O1" s="727"/>
      <c r="P1" s="727"/>
      <c r="Q1" s="727"/>
      <c r="R1" s="727"/>
      <c r="S1" s="727"/>
      <c r="T1" s="727"/>
    </row>
    <row r="2" spans="1:20" ht="21">
      <c r="A2" s="24" t="s">
        <v>279</v>
      </c>
      <c r="B2" s="1"/>
      <c r="C2" s="1"/>
    </row>
    <row r="3" spans="1:20" ht="14.25" thickBot="1"/>
    <row r="4" spans="1:20" ht="21.75" thickBot="1">
      <c r="A4" s="722" t="s">
        <v>267</v>
      </c>
      <c r="B4" s="723"/>
      <c r="C4" s="723"/>
      <c r="D4" s="723"/>
      <c r="E4" s="723"/>
      <c r="F4" s="723"/>
      <c r="G4" s="723"/>
      <c r="H4" s="723"/>
      <c r="I4" s="724"/>
      <c r="J4" s="725" t="s">
        <v>394</v>
      </c>
      <c r="K4" s="723"/>
      <c r="L4" s="723"/>
      <c r="M4" s="723"/>
      <c r="N4" s="723"/>
      <c r="O4" s="723"/>
      <c r="P4" s="723"/>
      <c r="Q4" s="726"/>
      <c r="R4" s="82"/>
      <c r="S4" s="83" t="s">
        <v>205</v>
      </c>
      <c r="T4" s="84"/>
    </row>
    <row r="5" spans="1:20" ht="21.75" thickBot="1">
      <c r="A5" s="85" t="s">
        <v>189</v>
      </c>
      <c r="B5" s="86" t="s">
        <v>3</v>
      </c>
      <c r="C5" s="86" t="s">
        <v>4</v>
      </c>
      <c r="D5" s="87" t="s">
        <v>5</v>
      </c>
      <c r="E5" s="88" t="s">
        <v>51</v>
      </c>
      <c r="F5" s="89" t="s">
        <v>182</v>
      </c>
      <c r="G5" s="86" t="s">
        <v>81</v>
      </c>
      <c r="H5" s="86" t="s">
        <v>82</v>
      </c>
      <c r="I5" s="90" t="s">
        <v>183</v>
      </c>
      <c r="J5" s="86" t="s">
        <v>3</v>
      </c>
      <c r="K5" s="86" t="s">
        <v>4</v>
      </c>
      <c r="L5" s="87" t="s">
        <v>5</v>
      </c>
      <c r="M5" s="88" t="s">
        <v>51</v>
      </c>
      <c r="N5" s="89" t="s">
        <v>182</v>
      </c>
      <c r="O5" s="541" t="s">
        <v>81</v>
      </c>
      <c r="P5" s="86" t="s">
        <v>82</v>
      </c>
      <c r="Q5" s="90" t="s">
        <v>183</v>
      </c>
      <c r="R5" s="85" t="s">
        <v>182</v>
      </c>
      <c r="S5" s="86" t="s">
        <v>82</v>
      </c>
      <c r="T5" s="91" t="s">
        <v>183</v>
      </c>
    </row>
    <row r="6" spans="1:20" ht="33" customHeight="1">
      <c r="A6" s="92" t="s">
        <v>216</v>
      </c>
      <c r="B6" s="33">
        <v>293546129.10000002</v>
      </c>
      <c r="C6" s="33">
        <v>1396030452.95</v>
      </c>
      <c r="D6" s="36">
        <v>41086220.859999999</v>
      </c>
      <c r="E6" s="34">
        <v>133924238.31</v>
      </c>
      <c r="F6" s="93">
        <v>1864587041.22</v>
      </c>
      <c r="G6" s="20">
        <v>107584</v>
      </c>
      <c r="H6" s="33" t="s">
        <v>84</v>
      </c>
      <c r="I6" s="94">
        <f>F6/G6</f>
        <v>17331.453015504165</v>
      </c>
      <c r="J6" s="33">
        <v>303750013.38999999</v>
      </c>
      <c r="K6" s="33">
        <v>1483531747.8700001</v>
      </c>
      <c r="L6" s="33">
        <v>49086567.129999988</v>
      </c>
      <c r="M6" s="33">
        <v>154749133.83000001</v>
      </c>
      <c r="N6" s="33">
        <f>SUM(J6:M6)</f>
        <v>1991117462.22</v>
      </c>
      <c r="O6" s="542">
        <v>2264581</v>
      </c>
      <c r="P6" s="33" t="s">
        <v>84</v>
      </c>
      <c r="Q6" s="95">
        <f>+N6/O6</f>
        <v>879.24320756025065</v>
      </c>
      <c r="R6" s="646">
        <f>+(N6-F6)/F6*100</f>
        <v>6.7859755647133051</v>
      </c>
      <c r="S6" s="647">
        <f>+(O6-G6)/G6*100</f>
        <v>2004.9421847114811</v>
      </c>
      <c r="T6" s="648">
        <f>+(Q6-I6)/I6*100</f>
        <v>-94.926892703262041</v>
      </c>
    </row>
    <row r="7" spans="1:20" ht="27" customHeight="1">
      <c r="A7" s="96" t="s">
        <v>192</v>
      </c>
      <c r="B7" s="27"/>
      <c r="C7" s="27"/>
      <c r="D7" s="97"/>
      <c r="E7" s="98"/>
      <c r="F7" s="99"/>
      <c r="G7" s="39"/>
      <c r="H7" s="27"/>
      <c r="I7" s="100"/>
      <c r="J7" s="27"/>
      <c r="K7" s="27"/>
      <c r="L7" s="97"/>
      <c r="M7" s="98"/>
      <c r="N7" s="27"/>
      <c r="O7" s="543"/>
      <c r="P7" s="27"/>
      <c r="Q7" s="547"/>
      <c r="R7" s="646"/>
      <c r="S7" s="649"/>
      <c r="T7" s="650"/>
    </row>
    <row r="8" spans="1:20" ht="21">
      <c r="A8" s="96" t="s">
        <v>217</v>
      </c>
      <c r="B8" s="27">
        <v>859528.04</v>
      </c>
      <c r="C8" s="27">
        <v>4087695.93</v>
      </c>
      <c r="D8" s="97">
        <v>120303.95</v>
      </c>
      <c r="E8" s="98">
        <v>41622454.609999999</v>
      </c>
      <c r="F8" s="101">
        <v>46689982.530000001</v>
      </c>
      <c r="G8" s="39">
        <v>77</v>
      </c>
      <c r="H8" s="27" t="s">
        <v>159</v>
      </c>
      <c r="I8" s="94">
        <f>F8/G8</f>
        <v>606363.40948051948</v>
      </c>
      <c r="J8" s="27">
        <v>1408999.28</v>
      </c>
      <c r="K8" s="27">
        <v>6898779.5099999998</v>
      </c>
      <c r="L8" s="27">
        <v>506858.23999999999</v>
      </c>
      <c r="M8" s="27">
        <v>481208.24</v>
      </c>
      <c r="N8" s="27">
        <f>SUM(J8:M8)</f>
        <v>9295845.2699999996</v>
      </c>
      <c r="O8" s="533">
        <v>59</v>
      </c>
      <c r="P8" s="27" t="s">
        <v>159</v>
      </c>
      <c r="Q8" s="547">
        <f>+N8/O8</f>
        <v>157556.69949152542</v>
      </c>
      <c r="R8" s="646">
        <f t="shared" ref="R8:R9" si="0">+(N8-F8)/F8*100</f>
        <v>-80.090278971453728</v>
      </c>
      <c r="S8" s="649">
        <f>+(O8-G8)/G8*100</f>
        <v>-23.376623376623375</v>
      </c>
      <c r="T8" s="650">
        <f>+(Q8-I8)/I8*100</f>
        <v>-74.01612679325315</v>
      </c>
    </row>
    <row r="9" spans="1:20" ht="21">
      <c r="A9" s="96" t="s">
        <v>218</v>
      </c>
      <c r="B9" s="27">
        <v>12143804.050000001</v>
      </c>
      <c r="C9" s="27">
        <v>57752831.969999999</v>
      </c>
      <c r="D9" s="97">
        <v>1699709.06</v>
      </c>
      <c r="E9" s="98">
        <v>134777.21</v>
      </c>
      <c r="F9" s="103">
        <v>71731122.290000007</v>
      </c>
      <c r="G9" s="39">
        <v>200</v>
      </c>
      <c r="H9" s="33" t="s">
        <v>84</v>
      </c>
      <c r="I9" s="104">
        <f>F9/G9</f>
        <v>358655.61145000003</v>
      </c>
      <c r="J9" s="27">
        <v>8922702.0700000003</v>
      </c>
      <c r="K9" s="27">
        <v>43687569.579999998</v>
      </c>
      <c r="L9" s="27">
        <v>799434.91</v>
      </c>
      <c r="M9" s="27">
        <v>8222115.9900000002</v>
      </c>
      <c r="N9" s="27">
        <f>SUM(J9:M9)</f>
        <v>61631822.549999997</v>
      </c>
      <c r="O9" s="533">
        <v>277</v>
      </c>
      <c r="P9" s="27" t="s">
        <v>84</v>
      </c>
      <c r="Q9" s="547">
        <f>+N9/O9</f>
        <v>222497.55433212995</v>
      </c>
      <c r="R9" s="646">
        <f t="shared" si="0"/>
        <v>-14.079383421842747</v>
      </c>
      <c r="S9" s="649">
        <f>+(O9-G9)/G9*100</f>
        <v>38.5</v>
      </c>
      <c r="T9" s="650">
        <f>+(Q9-I9)/I9*100</f>
        <v>-37.963453734182487</v>
      </c>
    </row>
    <row r="10" spans="1:20" ht="21">
      <c r="A10" s="92"/>
      <c r="B10" s="33"/>
      <c r="C10" s="33"/>
      <c r="D10" s="36"/>
      <c r="E10" s="34"/>
      <c r="F10" s="93"/>
      <c r="G10" s="33"/>
      <c r="H10" s="102"/>
      <c r="I10" s="105"/>
      <c r="J10" s="34"/>
      <c r="K10" s="33"/>
      <c r="L10" s="33"/>
      <c r="M10" s="36"/>
      <c r="N10" s="33"/>
      <c r="O10" s="544"/>
      <c r="P10" s="33"/>
      <c r="Q10" s="548"/>
      <c r="R10" s="106"/>
      <c r="S10" s="107"/>
      <c r="T10" s="108"/>
    </row>
    <row r="11" spans="1:20" ht="28.5" customHeight="1" thickBot="1">
      <c r="A11" s="109" t="s">
        <v>219</v>
      </c>
      <c r="B11" s="110">
        <f>SUM(B6:B10)</f>
        <v>306549461.19000006</v>
      </c>
      <c r="C11" s="110">
        <f>SUM(C6:C10)</f>
        <v>1457870980.8500001</v>
      </c>
      <c r="D11" s="110">
        <f>SUM(D6:D10)</f>
        <v>42906233.870000005</v>
      </c>
      <c r="E11" s="110">
        <f>SUM(E6:E10)</f>
        <v>175681470.13000003</v>
      </c>
      <c r="F11" s="110">
        <f>SUM(F6:F10)</f>
        <v>1983008146.04</v>
      </c>
      <c r="G11" s="111"/>
      <c r="H11" s="111"/>
      <c r="I11" s="111"/>
      <c r="J11" s="112">
        <f>SUM(J6:J9)</f>
        <v>314081714.73999995</v>
      </c>
      <c r="K11" s="112">
        <f>SUM(K6:K9)</f>
        <v>1534118096.96</v>
      </c>
      <c r="L11" s="112">
        <f>SUM(L6:L9)</f>
        <v>50392860.279999986</v>
      </c>
      <c r="M11" s="112">
        <f>SUM(M6:M9)</f>
        <v>163452458.06000003</v>
      </c>
      <c r="N11" s="112">
        <f>SUM(N6:N9)</f>
        <v>2062045130.04</v>
      </c>
      <c r="O11" s="545"/>
      <c r="P11" s="111"/>
      <c r="Q11" s="111"/>
      <c r="R11" s="113"/>
      <c r="S11" s="113"/>
      <c r="T11" s="113"/>
    </row>
    <row r="12" spans="1:20" ht="21.75" thickTop="1">
      <c r="A12" s="1"/>
    </row>
    <row r="13" spans="1:20" ht="21">
      <c r="A13" s="1"/>
    </row>
    <row r="14" spans="1:20" ht="18.75">
      <c r="A14" s="239" t="s">
        <v>276</v>
      </c>
    </row>
    <row r="15" spans="1:20" ht="18.75">
      <c r="A15" s="240" t="s">
        <v>416</v>
      </c>
    </row>
    <row r="16" spans="1:20" ht="18.75">
      <c r="A16" s="240" t="s">
        <v>409</v>
      </c>
    </row>
    <row r="20" spans="1:6" ht="21">
      <c r="A20" s="1"/>
      <c r="B20" s="282"/>
      <c r="C20" s="282"/>
      <c r="D20" s="282"/>
      <c r="E20" s="282"/>
      <c r="F20" s="282"/>
    </row>
    <row r="21" spans="1:6" ht="21">
      <c r="A21" s="1"/>
      <c r="B21" s="282"/>
      <c r="C21" s="282"/>
      <c r="D21" s="282"/>
      <c r="E21" s="282"/>
      <c r="F21" s="282"/>
    </row>
    <row r="22" spans="1:6" ht="21">
      <c r="A22" s="1"/>
      <c r="B22" s="282"/>
      <c r="C22" s="282"/>
      <c r="D22" s="282"/>
      <c r="E22" s="282"/>
      <c r="F22" s="282"/>
    </row>
    <row r="23" spans="1:6" ht="21">
      <c r="A23" s="1"/>
      <c r="B23" s="282"/>
      <c r="C23" s="282"/>
      <c r="D23" s="282"/>
      <c r="E23" s="282"/>
      <c r="F23" s="282"/>
    </row>
    <row r="24" spans="1:6" ht="21">
      <c r="A24" s="1"/>
      <c r="B24" s="282"/>
      <c r="C24" s="282"/>
      <c r="D24" s="282"/>
      <c r="E24" s="282"/>
      <c r="F24" s="282"/>
    </row>
    <row r="25" spans="1:6" ht="21">
      <c r="A25" s="1"/>
    </row>
    <row r="26" spans="1:6" ht="21">
      <c r="A26" s="1"/>
    </row>
    <row r="27" spans="1:6" ht="21">
      <c r="A27" s="1"/>
    </row>
    <row r="28" spans="1:6" ht="21">
      <c r="A28" s="1"/>
      <c r="B28" s="1"/>
      <c r="C28" s="1"/>
      <c r="D28" s="1"/>
    </row>
    <row r="29" spans="1:6" ht="21">
      <c r="A29" s="1"/>
    </row>
    <row r="30" spans="1:6" ht="21">
      <c r="A30" s="1"/>
    </row>
    <row r="31" spans="1:6" ht="21">
      <c r="A31" s="1"/>
    </row>
    <row r="32" spans="1:6" ht="21">
      <c r="A32" s="24"/>
    </row>
    <row r="33" spans="1:15" ht="21">
      <c r="A33" s="1"/>
    </row>
    <row r="34" spans="1:15" ht="21">
      <c r="A34" s="1"/>
    </row>
    <row r="35" spans="1:15" s="1" customFormat="1" ht="21">
      <c r="B35" s="75"/>
      <c r="C35" s="75"/>
      <c r="D35" s="75"/>
      <c r="E35" s="75"/>
      <c r="F35" s="75"/>
      <c r="O35" s="546"/>
    </row>
    <row r="36" spans="1:15" s="1" customFormat="1" ht="21">
      <c r="F36" s="75"/>
      <c r="O36" s="546"/>
    </row>
    <row r="37" spans="1:15" s="1" customFormat="1" ht="21">
      <c r="F37" s="75"/>
      <c r="O37" s="546"/>
    </row>
    <row r="38" spans="1:15" s="1" customFormat="1" ht="21">
      <c r="F38" s="75"/>
      <c r="O38" s="546"/>
    </row>
    <row r="39" spans="1:15" s="1" customFormat="1" ht="21">
      <c r="F39" s="75"/>
      <c r="O39" s="546"/>
    </row>
    <row r="40" spans="1:15" s="1" customFormat="1" ht="21">
      <c r="F40" s="75"/>
      <c r="O40" s="546"/>
    </row>
    <row r="41" spans="1:15" s="1" customFormat="1" ht="21">
      <c r="O41" s="546"/>
    </row>
    <row r="42" spans="1:15" s="1" customFormat="1" ht="23.25">
      <c r="A42" s="37" t="s">
        <v>220</v>
      </c>
      <c r="B42" s="23"/>
      <c r="C42" s="23"/>
      <c r="D42" s="23"/>
      <c r="E42" s="23"/>
      <c r="O42" s="546"/>
    </row>
    <row r="43" spans="1:15" ht="23.25">
      <c r="A43" s="23" t="s">
        <v>221</v>
      </c>
      <c r="B43" s="23"/>
      <c r="C43" s="23"/>
      <c r="D43" s="23"/>
      <c r="E43" s="23"/>
    </row>
    <row r="44" spans="1:15" ht="23.25">
      <c r="A44" s="23"/>
      <c r="B44" s="23"/>
      <c r="C44" s="23"/>
      <c r="D44" s="23"/>
      <c r="E44" s="23"/>
    </row>
    <row r="45" spans="1:15" ht="23.25">
      <c r="A45" s="23" t="s">
        <v>222</v>
      </c>
      <c r="B45" s="23"/>
      <c r="C45" s="23"/>
      <c r="D45" s="23"/>
      <c r="E45" s="23"/>
    </row>
    <row r="46" spans="1:15" ht="23.25">
      <c r="A46" s="23" t="s">
        <v>223</v>
      </c>
      <c r="B46" s="23"/>
      <c r="C46" s="23"/>
      <c r="D46" s="23"/>
      <c r="E46" s="23"/>
    </row>
    <row r="47" spans="1:15" ht="23.25">
      <c r="A47" s="23" t="s">
        <v>224</v>
      </c>
      <c r="B47" s="23"/>
      <c r="C47" s="23"/>
      <c r="D47" s="23"/>
      <c r="E47" s="23"/>
    </row>
    <row r="48" spans="1:15" ht="23.25">
      <c r="A48" s="23" t="s">
        <v>225</v>
      </c>
      <c r="B48" s="23"/>
      <c r="C48" s="23"/>
      <c r="D48" s="23"/>
      <c r="E48" s="23"/>
    </row>
    <row r="49" spans="1:5" ht="23.25">
      <c r="A49" s="23"/>
      <c r="B49" s="23"/>
      <c r="C49" s="23"/>
      <c r="D49" s="23"/>
      <c r="E49" s="23"/>
    </row>
    <row r="50" spans="1:5" ht="23.25">
      <c r="A50" s="23"/>
      <c r="B50" s="23"/>
      <c r="C50" s="23"/>
      <c r="D50" s="23"/>
      <c r="E50" s="23"/>
    </row>
    <row r="51" spans="1:5" ht="23.25">
      <c r="A51" s="23"/>
      <c r="B51" s="23"/>
      <c r="C51" s="23"/>
      <c r="D51" s="23"/>
      <c r="E51" s="23"/>
    </row>
  </sheetData>
  <mergeCells count="3">
    <mergeCell ref="A4:I4"/>
    <mergeCell ref="J4:Q4"/>
    <mergeCell ref="A1:T1"/>
  </mergeCells>
  <pageMargins left="0.70866141732283461" right="0.51181102362204722" top="0.94488188976377951" bottom="0.74803149606299213" header="0.31496062992125984" footer="0.31496062992125984"/>
  <pageSetup paperSize="9" scale="40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E00B3-3C20-4FEF-AF98-B645DDB8E01B}">
  <sheetPr>
    <pageSetUpPr fitToPage="1"/>
  </sheetPr>
  <dimension ref="A1:T50"/>
  <sheetViews>
    <sheetView topLeftCell="J1" workbookViewId="0">
      <selection sqref="A1:T20"/>
    </sheetView>
  </sheetViews>
  <sheetFormatPr defaultRowHeight="13.5"/>
  <cols>
    <col min="1" max="1" width="47.75" style="75" customWidth="1"/>
    <col min="2" max="2" width="19.25" style="75" customWidth="1"/>
    <col min="3" max="3" width="19.75" style="75" customWidth="1"/>
    <col min="4" max="4" width="16.375" style="75" customWidth="1"/>
    <col min="5" max="5" width="17.125" style="75" customWidth="1"/>
    <col min="6" max="6" width="18" style="75" customWidth="1"/>
    <col min="7" max="7" width="10.75" style="75" customWidth="1"/>
    <col min="8" max="8" width="10.25" style="75" customWidth="1"/>
    <col min="9" max="9" width="14.625" style="75" customWidth="1"/>
    <col min="10" max="10" width="15.625" style="75" customWidth="1"/>
    <col min="11" max="11" width="16.375" style="75" customWidth="1"/>
    <col min="12" max="12" width="15" style="75" customWidth="1"/>
    <col min="13" max="13" width="15.75" style="75" customWidth="1"/>
    <col min="14" max="14" width="16.125" style="75" customWidth="1"/>
    <col min="15" max="15" width="11.75" style="75" bestFit="1" customWidth="1"/>
    <col min="16" max="16" width="9.875" style="75" customWidth="1"/>
    <col min="17" max="17" width="14.375" style="75" customWidth="1"/>
    <col min="18" max="18" width="10.625" style="75" customWidth="1"/>
    <col min="19" max="19" width="10.375" style="75" customWidth="1"/>
    <col min="20" max="20" width="14" style="75" customWidth="1"/>
    <col min="21" max="256" width="9.125" style="75"/>
    <col min="257" max="257" width="47.75" style="75" customWidth="1"/>
    <col min="258" max="258" width="19.25" style="75" customWidth="1"/>
    <col min="259" max="259" width="19.75" style="75" customWidth="1"/>
    <col min="260" max="260" width="16.375" style="75" customWidth="1"/>
    <col min="261" max="261" width="17.125" style="75" customWidth="1"/>
    <col min="262" max="262" width="18" style="75" customWidth="1"/>
    <col min="263" max="263" width="10.75" style="75" customWidth="1"/>
    <col min="264" max="264" width="10.25" style="75" customWidth="1"/>
    <col min="265" max="265" width="14.625" style="75" customWidth="1"/>
    <col min="266" max="266" width="15.625" style="75" customWidth="1"/>
    <col min="267" max="267" width="16.375" style="75" customWidth="1"/>
    <col min="268" max="268" width="15" style="75" customWidth="1"/>
    <col min="269" max="269" width="15.75" style="75" customWidth="1"/>
    <col min="270" max="270" width="16.125" style="75" customWidth="1"/>
    <col min="271" max="271" width="8.875" style="75" customWidth="1"/>
    <col min="272" max="272" width="9.875" style="75" customWidth="1"/>
    <col min="273" max="273" width="14.375" style="75" customWidth="1"/>
    <col min="274" max="274" width="10.625" style="75" customWidth="1"/>
    <col min="275" max="275" width="10.375" style="75" customWidth="1"/>
    <col min="276" max="276" width="14" style="75" customWidth="1"/>
    <col min="277" max="512" width="9.125" style="75"/>
    <col min="513" max="513" width="47.75" style="75" customWidth="1"/>
    <col min="514" max="514" width="19.25" style="75" customWidth="1"/>
    <col min="515" max="515" width="19.75" style="75" customWidth="1"/>
    <col min="516" max="516" width="16.375" style="75" customWidth="1"/>
    <col min="517" max="517" width="17.125" style="75" customWidth="1"/>
    <col min="518" max="518" width="18" style="75" customWidth="1"/>
    <col min="519" max="519" width="10.75" style="75" customWidth="1"/>
    <col min="520" max="520" width="10.25" style="75" customWidth="1"/>
    <col min="521" max="521" width="14.625" style="75" customWidth="1"/>
    <col min="522" max="522" width="15.625" style="75" customWidth="1"/>
    <col min="523" max="523" width="16.375" style="75" customWidth="1"/>
    <col min="524" max="524" width="15" style="75" customWidth="1"/>
    <col min="525" max="525" width="15.75" style="75" customWidth="1"/>
    <col min="526" max="526" width="16.125" style="75" customWidth="1"/>
    <col min="527" max="527" width="8.875" style="75" customWidth="1"/>
    <col min="528" max="528" width="9.875" style="75" customWidth="1"/>
    <col min="529" max="529" width="14.375" style="75" customWidth="1"/>
    <col min="530" max="530" width="10.625" style="75" customWidth="1"/>
    <col min="531" max="531" width="10.375" style="75" customWidth="1"/>
    <col min="532" max="532" width="14" style="75" customWidth="1"/>
    <col min="533" max="768" width="9.125" style="75"/>
    <col min="769" max="769" width="47.75" style="75" customWidth="1"/>
    <col min="770" max="770" width="19.25" style="75" customWidth="1"/>
    <col min="771" max="771" width="19.75" style="75" customWidth="1"/>
    <col min="772" max="772" width="16.375" style="75" customWidth="1"/>
    <col min="773" max="773" width="17.125" style="75" customWidth="1"/>
    <col min="774" max="774" width="18" style="75" customWidth="1"/>
    <col min="775" max="775" width="10.75" style="75" customWidth="1"/>
    <col min="776" max="776" width="10.25" style="75" customWidth="1"/>
    <col min="777" max="777" width="14.625" style="75" customWidth="1"/>
    <col min="778" max="778" width="15.625" style="75" customWidth="1"/>
    <col min="779" max="779" width="16.375" style="75" customWidth="1"/>
    <col min="780" max="780" width="15" style="75" customWidth="1"/>
    <col min="781" max="781" width="15.75" style="75" customWidth="1"/>
    <col min="782" max="782" width="16.125" style="75" customWidth="1"/>
    <col min="783" max="783" width="8.875" style="75" customWidth="1"/>
    <col min="784" max="784" width="9.875" style="75" customWidth="1"/>
    <col min="785" max="785" width="14.375" style="75" customWidth="1"/>
    <col min="786" max="786" width="10.625" style="75" customWidth="1"/>
    <col min="787" max="787" width="10.375" style="75" customWidth="1"/>
    <col min="788" max="788" width="14" style="75" customWidth="1"/>
    <col min="789" max="1024" width="9.125" style="75"/>
    <col min="1025" max="1025" width="47.75" style="75" customWidth="1"/>
    <col min="1026" max="1026" width="19.25" style="75" customWidth="1"/>
    <col min="1027" max="1027" width="19.75" style="75" customWidth="1"/>
    <col min="1028" max="1028" width="16.375" style="75" customWidth="1"/>
    <col min="1029" max="1029" width="17.125" style="75" customWidth="1"/>
    <col min="1030" max="1030" width="18" style="75" customWidth="1"/>
    <col min="1031" max="1031" width="10.75" style="75" customWidth="1"/>
    <col min="1032" max="1032" width="10.25" style="75" customWidth="1"/>
    <col min="1033" max="1033" width="14.625" style="75" customWidth="1"/>
    <col min="1034" max="1034" width="15.625" style="75" customWidth="1"/>
    <col min="1035" max="1035" width="16.375" style="75" customWidth="1"/>
    <col min="1036" max="1036" width="15" style="75" customWidth="1"/>
    <col min="1037" max="1037" width="15.75" style="75" customWidth="1"/>
    <col min="1038" max="1038" width="16.125" style="75" customWidth="1"/>
    <col min="1039" max="1039" width="8.875" style="75" customWidth="1"/>
    <col min="1040" max="1040" width="9.875" style="75" customWidth="1"/>
    <col min="1041" max="1041" width="14.375" style="75" customWidth="1"/>
    <col min="1042" max="1042" width="10.625" style="75" customWidth="1"/>
    <col min="1043" max="1043" width="10.375" style="75" customWidth="1"/>
    <col min="1044" max="1044" width="14" style="75" customWidth="1"/>
    <col min="1045" max="1280" width="9.125" style="75"/>
    <col min="1281" max="1281" width="47.75" style="75" customWidth="1"/>
    <col min="1282" max="1282" width="19.25" style="75" customWidth="1"/>
    <col min="1283" max="1283" width="19.75" style="75" customWidth="1"/>
    <col min="1284" max="1284" width="16.375" style="75" customWidth="1"/>
    <col min="1285" max="1285" width="17.125" style="75" customWidth="1"/>
    <col min="1286" max="1286" width="18" style="75" customWidth="1"/>
    <col min="1287" max="1287" width="10.75" style="75" customWidth="1"/>
    <col min="1288" max="1288" width="10.25" style="75" customWidth="1"/>
    <col min="1289" max="1289" width="14.625" style="75" customWidth="1"/>
    <col min="1290" max="1290" width="15.625" style="75" customWidth="1"/>
    <col min="1291" max="1291" width="16.375" style="75" customWidth="1"/>
    <col min="1292" max="1292" width="15" style="75" customWidth="1"/>
    <col min="1293" max="1293" width="15.75" style="75" customWidth="1"/>
    <col min="1294" max="1294" width="16.125" style="75" customWidth="1"/>
    <col min="1295" max="1295" width="8.875" style="75" customWidth="1"/>
    <col min="1296" max="1296" width="9.875" style="75" customWidth="1"/>
    <col min="1297" max="1297" width="14.375" style="75" customWidth="1"/>
    <col min="1298" max="1298" width="10.625" style="75" customWidth="1"/>
    <col min="1299" max="1299" width="10.375" style="75" customWidth="1"/>
    <col min="1300" max="1300" width="14" style="75" customWidth="1"/>
    <col min="1301" max="1536" width="9.125" style="75"/>
    <col min="1537" max="1537" width="47.75" style="75" customWidth="1"/>
    <col min="1538" max="1538" width="19.25" style="75" customWidth="1"/>
    <col min="1539" max="1539" width="19.75" style="75" customWidth="1"/>
    <col min="1540" max="1540" width="16.375" style="75" customWidth="1"/>
    <col min="1541" max="1541" width="17.125" style="75" customWidth="1"/>
    <col min="1542" max="1542" width="18" style="75" customWidth="1"/>
    <col min="1543" max="1543" width="10.75" style="75" customWidth="1"/>
    <col min="1544" max="1544" width="10.25" style="75" customWidth="1"/>
    <col min="1545" max="1545" width="14.625" style="75" customWidth="1"/>
    <col min="1546" max="1546" width="15.625" style="75" customWidth="1"/>
    <col min="1547" max="1547" width="16.375" style="75" customWidth="1"/>
    <col min="1548" max="1548" width="15" style="75" customWidth="1"/>
    <col min="1549" max="1549" width="15.75" style="75" customWidth="1"/>
    <col min="1550" max="1550" width="16.125" style="75" customWidth="1"/>
    <col min="1551" max="1551" width="8.875" style="75" customWidth="1"/>
    <col min="1552" max="1552" width="9.875" style="75" customWidth="1"/>
    <col min="1553" max="1553" width="14.375" style="75" customWidth="1"/>
    <col min="1554" max="1554" width="10.625" style="75" customWidth="1"/>
    <col min="1555" max="1555" width="10.375" style="75" customWidth="1"/>
    <col min="1556" max="1556" width="14" style="75" customWidth="1"/>
    <col min="1557" max="1792" width="9.125" style="75"/>
    <col min="1793" max="1793" width="47.75" style="75" customWidth="1"/>
    <col min="1794" max="1794" width="19.25" style="75" customWidth="1"/>
    <col min="1795" max="1795" width="19.75" style="75" customWidth="1"/>
    <col min="1796" max="1796" width="16.375" style="75" customWidth="1"/>
    <col min="1797" max="1797" width="17.125" style="75" customWidth="1"/>
    <col min="1798" max="1798" width="18" style="75" customWidth="1"/>
    <col min="1799" max="1799" width="10.75" style="75" customWidth="1"/>
    <col min="1800" max="1800" width="10.25" style="75" customWidth="1"/>
    <col min="1801" max="1801" width="14.625" style="75" customWidth="1"/>
    <col min="1802" max="1802" width="15.625" style="75" customWidth="1"/>
    <col min="1803" max="1803" width="16.375" style="75" customWidth="1"/>
    <col min="1804" max="1804" width="15" style="75" customWidth="1"/>
    <col min="1805" max="1805" width="15.75" style="75" customWidth="1"/>
    <col min="1806" max="1806" width="16.125" style="75" customWidth="1"/>
    <col min="1807" max="1807" width="8.875" style="75" customWidth="1"/>
    <col min="1808" max="1808" width="9.875" style="75" customWidth="1"/>
    <col min="1809" max="1809" width="14.375" style="75" customWidth="1"/>
    <col min="1810" max="1810" width="10.625" style="75" customWidth="1"/>
    <col min="1811" max="1811" width="10.375" style="75" customWidth="1"/>
    <col min="1812" max="1812" width="14" style="75" customWidth="1"/>
    <col min="1813" max="2048" width="9.125" style="75"/>
    <col min="2049" max="2049" width="47.75" style="75" customWidth="1"/>
    <col min="2050" max="2050" width="19.25" style="75" customWidth="1"/>
    <col min="2051" max="2051" width="19.75" style="75" customWidth="1"/>
    <col min="2052" max="2052" width="16.375" style="75" customWidth="1"/>
    <col min="2053" max="2053" width="17.125" style="75" customWidth="1"/>
    <col min="2054" max="2054" width="18" style="75" customWidth="1"/>
    <col min="2055" max="2055" width="10.75" style="75" customWidth="1"/>
    <col min="2056" max="2056" width="10.25" style="75" customWidth="1"/>
    <col min="2057" max="2057" width="14.625" style="75" customWidth="1"/>
    <col min="2058" max="2058" width="15.625" style="75" customWidth="1"/>
    <col min="2059" max="2059" width="16.375" style="75" customWidth="1"/>
    <col min="2060" max="2060" width="15" style="75" customWidth="1"/>
    <col min="2061" max="2061" width="15.75" style="75" customWidth="1"/>
    <col min="2062" max="2062" width="16.125" style="75" customWidth="1"/>
    <col min="2063" max="2063" width="8.875" style="75" customWidth="1"/>
    <col min="2064" max="2064" width="9.875" style="75" customWidth="1"/>
    <col min="2065" max="2065" width="14.375" style="75" customWidth="1"/>
    <col min="2066" max="2066" width="10.625" style="75" customWidth="1"/>
    <col min="2067" max="2067" width="10.375" style="75" customWidth="1"/>
    <col min="2068" max="2068" width="14" style="75" customWidth="1"/>
    <col min="2069" max="2304" width="9.125" style="75"/>
    <col min="2305" max="2305" width="47.75" style="75" customWidth="1"/>
    <col min="2306" max="2306" width="19.25" style="75" customWidth="1"/>
    <col min="2307" max="2307" width="19.75" style="75" customWidth="1"/>
    <col min="2308" max="2308" width="16.375" style="75" customWidth="1"/>
    <col min="2309" max="2309" width="17.125" style="75" customWidth="1"/>
    <col min="2310" max="2310" width="18" style="75" customWidth="1"/>
    <col min="2311" max="2311" width="10.75" style="75" customWidth="1"/>
    <col min="2312" max="2312" width="10.25" style="75" customWidth="1"/>
    <col min="2313" max="2313" width="14.625" style="75" customWidth="1"/>
    <col min="2314" max="2314" width="15.625" style="75" customWidth="1"/>
    <col min="2315" max="2315" width="16.375" style="75" customWidth="1"/>
    <col min="2316" max="2316" width="15" style="75" customWidth="1"/>
    <col min="2317" max="2317" width="15.75" style="75" customWidth="1"/>
    <col min="2318" max="2318" width="16.125" style="75" customWidth="1"/>
    <col min="2319" max="2319" width="8.875" style="75" customWidth="1"/>
    <col min="2320" max="2320" width="9.875" style="75" customWidth="1"/>
    <col min="2321" max="2321" width="14.375" style="75" customWidth="1"/>
    <col min="2322" max="2322" width="10.625" style="75" customWidth="1"/>
    <col min="2323" max="2323" width="10.375" style="75" customWidth="1"/>
    <col min="2324" max="2324" width="14" style="75" customWidth="1"/>
    <col min="2325" max="2560" width="9.125" style="75"/>
    <col min="2561" max="2561" width="47.75" style="75" customWidth="1"/>
    <col min="2562" max="2562" width="19.25" style="75" customWidth="1"/>
    <col min="2563" max="2563" width="19.75" style="75" customWidth="1"/>
    <col min="2564" max="2564" width="16.375" style="75" customWidth="1"/>
    <col min="2565" max="2565" width="17.125" style="75" customWidth="1"/>
    <col min="2566" max="2566" width="18" style="75" customWidth="1"/>
    <col min="2567" max="2567" width="10.75" style="75" customWidth="1"/>
    <col min="2568" max="2568" width="10.25" style="75" customWidth="1"/>
    <col min="2569" max="2569" width="14.625" style="75" customWidth="1"/>
    <col min="2570" max="2570" width="15.625" style="75" customWidth="1"/>
    <col min="2571" max="2571" width="16.375" style="75" customWidth="1"/>
    <col min="2572" max="2572" width="15" style="75" customWidth="1"/>
    <col min="2573" max="2573" width="15.75" style="75" customWidth="1"/>
    <col min="2574" max="2574" width="16.125" style="75" customWidth="1"/>
    <col min="2575" max="2575" width="8.875" style="75" customWidth="1"/>
    <col min="2576" max="2576" width="9.875" style="75" customWidth="1"/>
    <col min="2577" max="2577" width="14.375" style="75" customWidth="1"/>
    <col min="2578" max="2578" width="10.625" style="75" customWidth="1"/>
    <col min="2579" max="2579" width="10.375" style="75" customWidth="1"/>
    <col min="2580" max="2580" width="14" style="75" customWidth="1"/>
    <col min="2581" max="2816" width="9.125" style="75"/>
    <col min="2817" max="2817" width="47.75" style="75" customWidth="1"/>
    <col min="2818" max="2818" width="19.25" style="75" customWidth="1"/>
    <col min="2819" max="2819" width="19.75" style="75" customWidth="1"/>
    <col min="2820" max="2820" width="16.375" style="75" customWidth="1"/>
    <col min="2821" max="2821" width="17.125" style="75" customWidth="1"/>
    <col min="2822" max="2822" width="18" style="75" customWidth="1"/>
    <col min="2823" max="2823" width="10.75" style="75" customWidth="1"/>
    <col min="2824" max="2824" width="10.25" style="75" customWidth="1"/>
    <col min="2825" max="2825" width="14.625" style="75" customWidth="1"/>
    <col min="2826" max="2826" width="15.625" style="75" customWidth="1"/>
    <col min="2827" max="2827" width="16.375" style="75" customWidth="1"/>
    <col min="2828" max="2828" width="15" style="75" customWidth="1"/>
    <col min="2829" max="2829" width="15.75" style="75" customWidth="1"/>
    <col min="2830" max="2830" width="16.125" style="75" customWidth="1"/>
    <col min="2831" max="2831" width="8.875" style="75" customWidth="1"/>
    <col min="2832" max="2832" width="9.875" style="75" customWidth="1"/>
    <col min="2833" max="2833" width="14.375" style="75" customWidth="1"/>
    <col min="2834" max="2834" width="10.625" style="75" customWidth="1"/>
    <col min="2835" max="2835" width="10.375" style="75" customWidth="1"/>
    <col min="2836" max="2836" width="14" style="75" customWidth="1"/>
    <col min="2837" max="3072" width="9.125" style="75"/>
    <col min="3073" max="3073" width="47.75" style="75" customWidth="1"/>
    <col min="3074" max="3074" width="19.25" style="75" customWidth="1"/>
    <col min="3075" max="3075" width="19.75" style="75" customWidth="1"/>
    <col min="3076" max="3076" width="16.375" style="75" customWidth="1"/>
    <col min="3077" max="3077" width="17.125" style="75" customWidth="1"/>
    <col min="3078" max="3078" width="18" style="75" customWidth="1"/>
    <col min="3079" max="3079" width="10.75" style="75" customWidth="1"/>
    <col min="3080" max="3080" width="10.25" style="75" customWidth="1"/>
    <col min="3081" max="3081" width="14.625" style="75" customWidth="1"/>
    <col min="3082" max="3082" width="15.625" style="75" customWidth="1"/>
    <col min="3083" max="3083" width="16.375" style="75" customWidth="1"/>
    <col min="3084" max="3084" width="15" style="75" customWidth="1"/>
    <col min="3085" max="3085" width="15.75" style="75" customWidth="1"/>
    <col min="3086" max="3086" width="16.125" style="75" customWidth="1"/>
    <col min="3087" max="3087" width="8.875" style="75" customWidth="1"/>
    <col min="3088" max="3088" width="9.875" style="75" customWidth="1"/>
    <col min="3089" max="3089" width="14.375" style="75" customWidth="1"/>
    <col min="3090" max="3090" width="10.625" style="75" customWidth="1"/>
    <col min="3091" max="3091" width="10.375" style="75" customWidth="1"/>
    <col min="3092" max="3092" width="14" style="75" customWidth="1"/>
    <col min="3093" max="3328" width="9.125" style="75"/>
    <col min="3329" max="3329" width="47.75" style="75" customWidth="1"/>
    <col min="3330" max="3330" width="19.25" style="75" customWidth="1"/>
    <col min="3331" max="3331" width="19.75" style="75" customWidth="1"/>
    <col min="3332" max="3332" width="16.375" style="75" customWidth="1"/>
    <col min="3333" max="3333" width="17.125" style="75" customWidth="1"/>
    <col min="3334" max="3334" width="18" style="75" customWidth="1"/>
    <col min="3335" max="3335" width="10.75" style="75" customWidth="1"/>
    <col min="3336" max="3336" width="10.25" style="75" customWidth="1"/>
    <col min="3337" max="3337" width="14.625" style="75" customWidth="1"/>
    <col min="3338" max="3338" width="15.625" style="75" customWidth="1"/>
    <col min="3339" max="3339" width="16.375" style="75" customWidth="1"/>
    <col min="3340" max="3340" width="15" style="75" customWidth="1"/>
    <col min="3341" max="3341" width="15.75" style="75" customWidth="1"/>
    <col min="3342" max="3342" width="16.125" style="75" customWidth="1"/>
    <col min="3343" max="3343" width="8.875" style="75" customWidth="1"/>
    <col min="3344" max="3344" width="9.875" style="75" customWidth="1"/>
    <col min="3345" max="3345" width="14.375" style="75" customWidth="1"/>
    <col min="3346" max="3346" width="10.625" style="75" customWidth="1"/>
    <col min="3347" max="3347" width="10.375" style="75" customWidth="1"/>
    <col min="3348" max="3348" width="14" style="75" customWidth="1"/>
    <col min="3349" max="3584" width="9.125" style="75"/>
    <col min="3585" max="3585" width="47.75" style="75" customWidth="1"/>
    <col min="3586" max="3586" width="19.25" style="75" customWidth="1"/>
    <col min="3587" max="3587" width="19.75" style="75" customWidth="1"/>
    <col min="3588" max="3588" width="16.375" style="75" customWidth="1"/>
    <col min="3589" max="3589" width="17.125" style="75" customWidth="1"/>
    <col min="3590" max="3590" width="18" style="75" customWidth="1"/>
    <col min="3591" max="3591" width="10.75" style="75" customWidth="1"/>
    <col min="3592" max="3592" width="10.25" style="75" customWidth="1"/>
    <col min="3593" max="3593" width="14.625" style="75" customWidth="1"/>
    <col min="3594" max="3594" width="15.625" style="75" customWidth="1"/>
    <col min="3595" max="3595" width="16.375" style="75" customWidth="1"/>
    <col min="3596" max="3596" width="15" style="75" customWidth="1"/>
    <col min="3597" max="3597" width="15.75" style="75" customWidth="1"/>
    <col min="3598" max="3598" width="16.125" style="75" customWidth="1"/>
    <col min="3599" max="3599" width="8.875" style="75" customWidth="1"/>
    <col min="3600" max="3600" width="9.875" style="75" customWidth="1"/>
    <col min="3601" max="3601" width="14.375" style="75" customWidth="1"/>
    <col min="3602" max="3602" width="10.625" style="75" customWidth="1"/>
    <col min="3603" max="3603" width="10.375" style="75" customWidth="1"/>
    <col min="3604" max="3604" width="14" style="75" customWidth="1"/>
    <col min="3605" max="3840" width="9.125" style="75"/>
    <col min="3841" max="3841" width="47.75" style="75" customWidth="1"/>
    <col min="3842" max="3842" width="19.25" style="75" customWidth="1"/>
    <col min="3843" max="3843" width="19.75" style="75" customWidth="1"/>
    <col min="3844" max="3844" width="16.375" style="75" customWidth="1"/>
    <col min="3845" max="3845" width="17.125" style="75" customWidth="1"/>
    <col min="3846" max="3846" width="18" style="75" customWidth="1"/>
    <col min="3847" max="3847" width="10.75" style="75" customWidth="1"/>
    <col min="3848" max="3848" width="10.25" style="75" customWidth="1"/>
    <col min="3849" max="3849" width="14.625" style="75" customWidth="1"/>
    <col min="3850" max="3850" width="15.625" style="75" customWidth="1"/>
    <col min="3851" max="3851" width="16.375" style="75" customWidth="1"/>
    <col min="3852" max="3852" width="15" style="75" customWidth="1"/>
    <col min="3853" max="3853" width="15.75" style="75" customWidth="1"/>
    <col min="3854" max="3854" width="16.125" style="75" customWidth="1"/>
    <col min="3855" max="3855" width="8.875" style="75" customWidth="1"/>
    <col min="3856" max="3856" width="9.875" style="75" customWidth="1"/>
    <col min="3857" max="3857" width="14.375" style="75" customWidth="1"/>
    <col min="3858" max="3858" width="10.625" style="75" customWidth="1"/>
    <col min="3859" max="3859" width="10.375" style="75" customWidth="1"/>
    <col min="3860" max="3860" width="14" style="75" customWidth="1"/>
    <col min="3861" max="4096" width="9.125" style="75"/>
    <col min="4097" max="4097" width="47.75" style="75" customWidth="1"/>
    <col min="4098" max="4098" width="19.25" style="75" customWidth="1"/>
    <col min="4099" max="4099" width="19.75" style="75" customWidth="1"/>
    <col min="4100" max="4100" width="16.375" style="75" customWidth="1"/>
    <col min="4101" max="4101" width="17.125" style="75" customWidth="1"/>
    <col min="4102" max="4102" width="18" style="75" customWidth="1"/>
    <col min="4103" max="4103" width="10.75" style="75" customWidth="1"/>
    <col min="4104" max="4104" width="10.25" style="75" customWidth="1"/>
    <col min="4105" max="4105" width="14.625" style="75" customWidth="1"/>
    <col min="4106" max="4106" width="15.625" style="75" customWidth="1"/>
    <col min="4107" max="4107" width="16.375" style="75" customWidth="1"/>
    <col min="4108" max="4108" width="15" style="75" customWidth="1"/>
    <col min="4109" max="4109" width="15.75" style="75" customWidth="1"/>
    <col min="4110" max="4110" width="16.125" style="75" customWidth="1"/>
    <col min="4111" max="4111" width="8.875" style="75" customWidth="1"/>
    <col min="4112" max="4112" width="9.875" style="75" customWidth="1"/>
    <col min="4113" max="4113" width="14.375" style="75" customWidth="1"/>
    <col min="4114" max="4114" width="10.625" style="75" customWidth="1"/>
    <col min="4115" max="4115" width="10.375" style="75" customWidth="1"/>
    <col min="4116" max="4116" width="14" style="75" customWidth="1"/>
    <col min="4117" max="4352" width="9.125" style="75"/>
    <col min="4353" max="4353" width="47.75" style="75" customWidth="1"/>
    <col min="4354" max="4354" width="19.25" style="75" customWidth="1"/>
    <col min="4355" max="4355" width="19.75" style="75" customWidth="1"/>
    <col min="4356" max="4356" width="16.375" style="75" customWidth="1"/>
    <col min="4357" max="4357" width="17.125" style="75" customWidth="1"/>
    <col min="4358" max="4358" width="18" style="75" customWidth="1"/>
    <col min="4359" max="4359" width="10.75" style="75" customWidth="1"/>
    <col min="4360" max="4360" width="10.25" style="75" customWidth="1"/>
    <col min="4361" max="4361" width="14.625" style="75" customWidth="1"/>
    <col min="4362" max="4362" width="15.625" style="75" customWidth="1"/>
    <col min="4363" max="4363" width="16.375" style="75" customWidth="1"/>
    <col min="4364" max="4364" width="15" style="75" customWidth="1"/>
    <col min="4365" max="4365" width="15.75" style="75" customWidth="1"/>
    <col min="4366" max="4366" width="16.125" style="75" customWidth="1"/>
    <col min="4367" max="4367" width="8.875" style="75" customWidth="1"/>
    <col min="4368" max="4368" width="9.875" style="75" customWidth="1"/>
    <col min="4369" max="4369" width="14.375" style="75" customWidth="1"/>
    <col min="4370" max="4370" width="10.625" style="75" customWidth="1"/>
    <col min="4371" max="4371" width="10.375" style="75" customWidth="1"/>
    <col min="4372" max="4372" width="14" style="75" customWidth="1"/>
    <col min="4373" max="4608" width="9.125" style="75"/>
    <col min="4609" max="4609" width="47.75" style="75" customWidth="1"/>
    <col min="4610" max="4610" width="19.25" style="75" customWidth="1"/>
    <col min="4611" max="4611" width="19.75" style="75" customWidth="1"/>
    <col min="4612" max="4612" width="16.375" style="75" customWidth="1"/>
    <col min="4613" max="4613" width="17.125" style="75" customWidth="1"/>
    <col min="4614" max="4614" width="18" style="75" customWidth="1"/>
    <col min="4615" max="4615" width="10.75" style="75" customWidth="1"/>
    <col min="4616" max="4616" width="10.25" style="75" customWidth="1"/>
    <col min="4617" max="4617" width="14.625" style="75" customWidth="1"/>
    <col min="4618" max="4618" width="15.625" style="75" customWidth="1"/>
    <col min="4619" max="4619" width="16.375" style="75" customWidth="1"/>
    <col min="4620" max="4620" width="15" style="75" customWidth="1"/>
    <col min="4621" max="4621" width="15.75" style="75" customWidth="1"/>
    <col min="4622" max="4622" width="16.125" style="75" customWidth="1"/>
    <col min="4623" max="4623" width="8.875" style="75" customWidth="1"/>
    <col min="4624" max="4624" width="9.875" style="75" customWidth="1"/>
    <col min="4625" max="4625" width="14.375" style="75" customWidth="1"/>
    <col min="4626" max="4626" width="10.625" style="75" customWidth="1"/>
    <col min="4627" max="4627" width="10.375" style="75" customWidth="1"/>
    <col min="4628" max="4628" width="14" style="75" customWidth="1"/>
    <col min="4629" max="4864" width="9.125" style="75"/>
    <col min="4865" max="4865" width="47.75" style="75" customWidth="1"/>
    <col min="4866" max="4866" width="19.25" style="75" customWidth="1"/>
    <col min="4867" max="4867" width="19.75" style="75" customWidth="1"/>
    <col min="4868" max="4868" width="16.375" style="75" customWidth="1"/>
    <col min="4869" max="4869" width="17.125" style="75" customWidth="1"/>
    <col min="4870" max="4870" width="18" style="75" customWidth="1"/>
    <col min="4871" max="4871" width="10.75" style="75" customWidth="1"/>
    <col min="4872" max="4872" width="10.25" style="75" customWidth="1"/>
    <col min="4873" max="4873" width="14.625" style="75" customWidth="1"/>
    <col min="4874" max="4874" width="15.625" style="75" customWidth="1"/>
    <col min="4875" max="4875" width="16.375" style="75" customWidth="1"/>
    <col min="4876" max="4876" width="15" style="75" customWidth="1"/>
    <col min="4877" max="4877" width="15.75" style="75" customWidth="1"/>
    <col min="4878" max="4878" width="16.125" style="75" customWidth="1"/>
    <col min="4879" max="4879" width="8.875" style="75" customWidth="1"/>
    <col min="4880" max="4880" width="9.875" style="75" customWidth="1"/>
    <col min="4881" max="4881" width="14.375" style="75" customWidth="1"/>
    <col min="4882" max="4882" width="10.625" style="75" customWidth="1"/>
    <col min="4883" max="4883" width="10.375" style="75" customWidth="1"/>
    <col min="4884" max="4884" width="14" style="75" customWidth="1"/>
    <col min="4885" max="5120" width="9.125" style="75"/>
    <col min="5121" max="5121" width="47.75" style="75" customWidth="1"/>
    <col min="5122" max="5122" width="19.25" style="75" customWidth="1"/>
    <col min="5123" max="5123" width="19.75" style="75" customWidth="1"/>
    <col min="5124" max="5124" width="16.375" style="75" customWidth="1"/>
    <col min="5125" max="5125" width="17.125" style="75" customWidth="1"/>
    <col min="5126" max="5126" width="18" style="75" customWidth="1"/>
    <col min="5127" max="5127" width="10.75" style="75" customWidth="1"/>
    <col min="5128" max="5128" width="10.25" style="75" customWidth="1"/>
    <col min="5129" max="5129" width="14.625" style="75" customWidth="1"/>
    <col min="5130" max="5130" width="15.625" style="75" customWidth="1"/>
    <col min="5131" max="5131" width="16.375" style="75" customWidth="1"/>
    <col min="5132" max="5132" width="15" style="75" customWidth="1"/>
    <col min="5133" max="5133" width="15.75" style="75" customWidth="1"/>
    <col min="5134" max="5134" width="16.125" style="75" customWidth="1"/>
    <col min="5135" max="5135" width="8.875" style="75" customWidth="1"/>
    <col min="5136" max="5136" width="9.875" style="75" customWidth="1"/>
    <col min="5137" max="5137" width="14.375" style="75" customWidth="1"/>
    <col min="5138" max="5138" width="10.625" style="75" customWidth="1"/>
    <col min="5139" max="5139" width="10.375" style="75" customWidth="1"/>
    <col min="5140" max="5140" width="14" style="75" customWidth="1"/>
    <col min="5141" max="5376" width="9.125" style="75"/>
    <col min="5377" max="5377" width="47.75" style="75" customWidth="1"/>
    <col min="5378" max="5378" width="19.25" style="75" customWidth="1"/>
    <col min="5379" max="5379" width="19.75" style="75" customWidth="1"/>
    <col min="5380" max="5380" width="16.375" style="75" customWidth="1"/>
    <col min="5381" max="5381" width="17.125" style="75" customWidth="1"/>
    <col min="5382" max="5382" width="18" style="75" customWidth="1"/>
    <col min="5383" max="5383" width="10.75" style="75" customWidth="1"/>
    <col min="5384" max="5384" width="10.25" style="75" customWidth="1"/>
    <col min="5385" max="5385" width="14.625" style="75" customWidth="1"/>
    <col min="5386" max="5386" width="15.625" style="75" customWidth="1"/>
    <col min="5387" max="5387" width="16.375" style="75" customWidth="1"/>
    <col min="5388" max="5388" width="15" style="75" customWidth="1"/>
    <col min="5389" max="5389" width="15.75" style="75" customWidth="1"/>
    <col min="5390" max="5390" width="16.125" style="75" customWidth="1"/>
    <col min="5391" max="5391" width="8.875" style="75" customWidth="1"/>
    <col min="5392" max="5392" width="9.875" style="75" customWidth="1"/>
    <col min="5393" max="5393" width="14.375" style="75" customWidth="1"/>
    <col min="5394" max="5394" width="10.625" style="75" customWidth="1"/>
    <col min="5395" max="5395" width="10.375" style="75" customWidth="1"/>
    <col min="5396" max="5396" width="14" style="75" customWidth="1"/>
    <col min="5397" max="5632" width="9.125" style="75"/>
    <col min="5633" max="5633" width="47.75" style="75" customWidth="1"/>
    <col min="5634" max="5634" width="19.25" style="75" customWidth="1"/>
    <col min="5635" max="5635" width="19.75" style="75" customWidth="1"/>
    <col min="5636" max="5636" width="16.375" style="75" customWidth="1"/>
    <col min="5637" max="5637" width="17.125" style="75" customWidth="1"/>
    <col min="5638" max="5638" width="18" style="75" customWidth="1"/>
    <col min="5639" max="5639" width="10.75" style="75" customWidth="1"/>
    <col min="5640" max="5640" width="10.25" style="75" customWidth="1"/>
    <col min="5641" max="5641" width="14.625" style="75" customWidth="1"/>
    <col min="5642" max="5642" width="15.625" style="75" customWidth="1"/>
    <col min="5643" max="5643" width="16.375" style="75" customWidth="1"/>
    <col min="5644" max="5644" width="15" style="75" customWidth="1"/>
    <col min="5645" max="5645" width="15.75" style="75" customWidth="1"/>
    <col min="5646" max="5646" width="16.125" style="75" customWidth="1"/>
    <col min="5647" max="5647" width="8.875" style="75" customWidth="1"/>
    <col min="5648" max="5648" width="9.875" style="75" customWidth="1"/>
    <col min="5649" max="5649" width="14.375" style="75" customWidth="1"/>
    <col min="5650" max="5650" width="10.625" style="75" customWidth="1"/>
    <col min="5651" max="5651" width="10.375" style="75" customWidth="1"/>
    <col min="5652" max="5652" width="14" style="75" customWidth="1"/>
    <col min="5653" max="5888" width="9.125" style="75"/>
    <col min="5889" max="5889" width="47.75" style="75" customWidth="1"/>
    <col min="5890" max="5890" width="19.25" style="75" customWidth="1"/>
    <col min="5891" max="5891" width="19.75" style="75" customWidth="1"/>
    <col min="5892" max="5892" width="16.375" style="75" customWidth="1"/>
    <col min="5893" max="5893" width="17.125" style="75" customWidth="1"/>
    <col min="5894" max="5894" width="18" style="75" customWidth="1"/>
    <col min="5895" max="5895" width="10.75" style="75" customWidth="1"/>
    <col min="5896" max="5896" width="10.25" style="75" customWidth="1"/>
    <col min="5897" max="5897" width="14.625" style="75" customWidth="1"/>
    <col min="5898" max="5898" width="15.625" style="75" customWidth="1"/>
    <col min="5899" max="5899" width="16.375" style="75" customWidth="1"/>
    <col min="5900" max="5900" width="15" style="75" customWidth="1"/>
    <col min="5901" max="5901" width="15.75" style="75" customWidth="1"/>
    <col min="5902" max="5902" width="16.125" style="75" customWidth="1"/>
    <col min="5903" max="5903" width="8.875" style="75" customWidth="1"/>
    <col min="5904" max="5904" width="9.875" style="75" customWidth="1"/>
    <col min="5905" max="5905" width="14.375" style="75" customWidth="1"/>
    <col min="5906" max="5906" width="10.625" style="75" customWidth="1"/>
    <col min="5907" max="5907" width="10.375" style="75" customWidth="1"/>
    <col min="5908" max="5908" width="14" style="75" customWidth="1"/>
    <col min="5909" max="6144" width="9.125" style="75"/>
    <col min="6145" max="6145" width="47.75" style="75" customWidth="1"/>
    <col min="6146" max="6146" width="19.25" style="75" customWidth="1"/>
    <col min="6147" max="6147" width="19.75" style="75" customWidth="1"/>
    <col min="6148" max="6148" width="16.375" style="75" customWidth="1"/>
    <col min="6149" max="6149" width="17.125" style="75" customWidth="1"/>
    <col min="6150" max="6150" width="18" style="75" customWidth="1"/>
    <col min="6151" max="6151" width="10.75" style="75" customWidth="1"/>
    <col min="6152" max="6152" width="10.25" style="75" customWidth="1"/>
    <col min="6153" max="6153" width="14.625" style="75" customWidth="1"/>
    <col min="6154" max="6154" width="15.625" style="75" customWidth="1"/>
    <col min="6155" max="6155" width="16.375" style="75" customWidth="1"/>
    <col min="6156" max="6156" width="15" style="75" customWidth="1"/>
    <col min="6157" max="6157" width="15.75" style="75" customWidth="1"/>
    <col min="6158" max="6158" width="16.125" style="75" customWidth="1"/>
    <col min="6159" max="6159" width="8.875" style="75" customWidth="1"/>
    <col min="6160" max="6160" width="9.875" style="75" customWidth="1"/>
    <col min="6161" max="6161" width="14.375" style="75" customWidth="1"/>
    <col min="6162" max="6162" width="10.625" style="75" customWidth="1"/>
    <col min="6163" max="6163" width="10.375" style="75" customWidth="1"/>
    <col min="6164" max="6164" width="14" style="75" customWidth="1"/>
    <col min="6165" max="6400" width="9.125" style="75"/>
    <col min="6401" max="6401" width="47.75" style="75" customWidth="1"/>
    <col min="6402" max="6402" width="19.25" style="75" customWidth="1"/>
    <col min="6403" max="6403" width="19.75" style="75" customWidth="1"/>
    <col min="6404" max="6404" width="16.375" style="75" customWidth="1"/>
    <col min="6405" max="6405" width="17.125" style="75" customWidth="1"/>
    <col min="6406" max="6406" width="18" style="75" customWidth="1"/>
    <col min="6407" max="6407" width="10.75" style="75" customWidth="1"/>
    <col min="6408" max="6408" width="10.25" style="75" customWidth="1"/>
    <col min="6409" max="6409" width="14.625" style="75" customWidth="1"/>
    <col min="6410" max="6410" width="15.625" style="75" customWidth="1"/>
    <col min="6411" max="6411" width="16.375" style="75" customWidth="1"/>
    <col min="6412" max="6412" width="15" style="75" customWidth="1"/>
    <col min="6413" max="6413" width="15.75" style="75" customWidth="1"/>
    <col min="6414" max="6414" width="16.125" style="75" customWidth="1"/>
    <col min="6415" max="6415" width="8.875" style="75" customWidth="1"/>
    <col min="6416" max="6416" width="9.875" style="75" customWidth="1"/>
    <col min="6417" max="6417" width="14.375" style="75" customWidth="1"/>
    <col min="6418" max="6418" width="10.625" style="75" customWidth="1"/>
    <col min="6419" max="6419" width="10.375" style="75" customWidth="1"/>
    <col min="6420" max="6420" width="14" style="75" customWidth="1"/>
    <col min="6421" max="6656" width="9.125" style="75"/>
    <col min="6657" max="6657" width="47.75" style="75" customWidth="1"/>
    <col min="6658" max="6658" width="19.25" style="75" customWidth="1"/>
    <col min="6659" max="6659" width="19.75" style="75" customWidth="1"/>
    <col min="6660" max="6660" width="16.375" style="75" customWidth="1"/>
    <col min="6661" max="6661" width="17.125" style="75" customWidth="1"/>
    <col min="6662" max="6662" width="18" style="75" customWidth="1"/>
    <col min="6663" max="6663" width="10.75" style="75" customWidth="1"/>
    <col min="6664" max="6664" width="10.25" style="75" customWidth="1"/>
    <col min="6665" max="6665" width="14.625" style="75" customWidth="1"/>
    <col min="6666" max="6666" width="15.625" style="75" customWidth="1"/>
    <col min="6667" max="6667" width="16.375" style="75" customWidth="1"/>
    <col min="6668" max="6668" width="15" style="75" customWidth="1"/>
    <col min="6669" max="6669" width="15.75" style="75" customWidth="1"/>
    <col min="6670" max="6670" width="16.125" style="75" customWidth="1"/>
    <col min="6671" max="6671" width="8.875" style="75" customWidth="1"/>
    <col min="6672" max="6672" width="9.875" style="75" customWidth="1"/>
    <col min="6673" max="6673" width="14.375" style="75" customWidth="1"/>
    <col min="6674" max="6674" width="10.625" style="75" customWidth="1"/>
    <col min="6675" max="6675" width="10.375" style="75" customWidth="1"/>
    <col min="6676" max="6676" width="14" style="75" customWidth="1"/>
    <col min="6677" max="6912" width="9.125" style="75"/>
    <col min="6913" max="6913" width="47.75" style="75" customWidth="1"/>
    <col min="6914" max="6914" width="19.25" style="75" customWidth="1"/>
    <col min="6915" max="6915" width="19.75" style="75" customWidth="1"/>
    <col min="6916" max="6916" width="16.375" style="75" customWidth="1"/>
    <col min="6917" max="6917" width="17.125" style="75" customWidth="1"/>
    <col min="6918" max="6918" width="18" style="75" customWidth="1"/>
    <col min="6919" max="6919" width="10.75" style="75" customWidth="1"/>
    <col min="6920" max="6920" width="10.25" style="75" customWidth="1"/>
    <col min="6921" max="6921" width="14.625" style="75" customWidth="1"/>
    <col min="6922" max="6922" width="15.625" style="75" customWidth="1"/>
    <col min="6923" max="6923" width="16.375" style="75" customWidth="1"/>
    <col min="6924" max="6924" width="15" style="75" customWidth="1"/>
    <col min="6925" max="6925" width="15.75" style="75" customWidth="1"/>
    <col min="6926" max="6926" width="16.125" style="75" customWidth="1"/>
    <col min="6927" max="6927" width="8.875" style="75" customWidth="1"/>
    <col min="6928" max="6928" width="9.875" style="75" customWidth="1"/>
    <col min="6929" max="6929" width="14.375" style="75" customWidth="1"/>
    <col min="6930" max="6930" width="10.625" style="75" customWidth="1"/>
    <col min="6931" max="6931" width="10.375" style="75" customWidth="1"/>
    <col min="6932" max="6932" width="14" style="75" customWidth="1"/>
    <col min="6933" max="7168" width="9.125" style="75"/>
    <col min="7169" max="7169" width="47.75" style="75" customWidth="1"/>
    <col min="7170" max="7170" width="19.25" style="75" customWidth="1"/>
    <col min="7171" max="7171" width="19.75" style="75" customWidth="1"/>
    <col min="7172" max="7172" width="16.375" style="75" customWidth="1"/>
    <col min="7173" max="7173" width="17.125" style="75" customWidth="1"/>
    <col min="7174" max="7174" width="18" style="75" customWidth="1"/>
    <col min="7175" max="7175" width="10.75" style="75" customWidth="1"/>
    <col min="7176" max="7176" width="10.25" style="75" customWidth="1"/>
    <col min="7177" max="7177" width="14.625" style="75" customWidth="1"/>
    <col min="7178" max="7178" width="15.625" style="75" customWidth="1"/>
    <col min="7179" max="7179" width="16.375" style="75" customWidth="1"/>
    <col min="7180" max="7180" width="15" style="75" customWidth="1"/>
    <col min="7181" max="7181" width="15.75" style="75" customWidth="1"/>
    <col min="7182" max="7182" width="16.125" style="75" customWidth="1"/>
    <col min="7183" max="7183" width="8.875" style="75" customWidth="1"/>
    <col min="7184" max="7184" width="9.875" style="75" customWidth="1"/>
    <col min="7185" max="7185" width="14.375" style="75" customWidth="1"/>
    <col min="7186" max="7186" width="10.625" style="75" customWidth="1"/>
    <col min="7187" max="7187" width="10.375" style="75" customWidth="1"/>
    <col min="7188" max="7188" width="14" style="75" customWidth="1"/>
    <col min="7189" max="7424" width="9.125" style="75"/>
    <col min="7425" max="7425" width="47.75" style="75" customWidth="1"/>
    <col min="7426" max="7426" width="19.25" style="75" customWidth="1"/>
    <col min="7427" max="7427" width="19.75" style="75" customWidth="1"/>
    <col min="7428" max="7428" width="16.375" style="75" customWidth="1"/>
    <col min="7429" max="7429" width="17.125" style="75" customWidth="1"/>
    <col min="7430" max="7430" width="18" style="75" customWidth="1"/>
    <col min="7431" max="7431" width="10.75" style="75" customWidth="1"/>
    <col min="7432" max="7432" width="10.25" style="75" customWidth="1"/>
    <col min="7433" max="7433" width="14.625" style="75" customWidth="1"/>
    <col min="7434" max="7434" width="15.625" style="75" customWidth="1"/>
    <col min="7435" max="7435" width="16.375" style="75" customWidth="1"/>
    <col min="7436" max="7436" width="15" style="75" customWidth="1"/>
    <col min="7437" max="7437" width="15.75" style="75" customWidth="1"/>
    <col min="7438" max="7438" width="16.125" style="75" customWidth="1"/>
    <col min="7439" max="7439" width="8.875" style="75" customWidth="1"/>
    <col min="7440" max="7440" width="9.875" style="75" customWidth="1"/>
    <col min="7441" max="7441" width="14.375" style="75" customWidth="1"/>
    <col min="7442" max="7442" width="10.625" style="75" customWidth="1"/>
    <col min="7443" max="7443" width="10.375" style="75" customWidth="1"/>
    <col min="7444" max="7444" width="14" style="75" customWidth="1"/>
    <col min="7445" max="7680" width="9.125" style="75"/>
    <col min="7681" max="7681" width="47.75" style="75" customWidth="1"/>
    <col min="7682" max="7682" width="19.25" style="75" customWidth="1"/>
    <col min="7683" max="7683" width="19.75" style="75" customWidth="1"/>
    <col min="7684" max="7684" width="16.375" style="75" customWidth="1"/>
    <col min="7685" max="7685" width="17.125" style="75" customWidth="1"/>
    <col min="7686" max="7686" width="18" style="75" customWidth="1"/>
    <col min="7687" max="7687" width="10.75" style="75" customWidth="1"/>
    <col min="7688" max="7688" width="10.25" style="75" customWidth="1"/>
    <col min="7689" max="7689" width="14.625" style="75" customWidth="1"/>
    <col min="7690" max="7690" width="15.625" style="75" customWidth="1"/>
    <col min="7691" max="7691" width="16.375" style="75" customWidth="1"/>
    <col min="7692" max="7692" width="15" style="75" customWidth="1"/>
    <col min="7693" max="7693" width="15.75" style="75" customWidth="1"/>
    <col min="7694" max="7694" width="16.125" style="75" customWidth="1"/>
    <col min="7695" max="7695" width="8.875" style="75" customWidth="1"/>
    <col min="7696" max="7696" width="9.875" style="75" customWidth="1"/>
    <col min="7697" max="7697" width="14.375" style="75" customWidth="1"/>
    <col min="7698" max="7698" width="10.625" style="75" customWidth="1"/>
    <col min="7699" max="7699" width="10.375" style="75" customWidth="1"/>
    <col min="7700" max="7700" width="14" style="75" customWidth="1"/>
    <col min="7701" max="7936" width="9.125" style="75"/>
    <col min="7937" max="7937" width="47.75" style="75" customWidth="1"/>
    <col min="7938" max="7938" width="19.25" style="75" customWidth="1"/>
    <col min="7939" max="7939" width="19.75" style="75" customWidth="1"/>
    <col min="7940" max="7940" width="16.375" style="75" customWidth="1"/>
    <col min="7941" max="7941" width="17.125" style="75" customWidth="1"/>
    <col min="7942" max="7942" width="18" style="75" customWidth="1"/>
    <col min="7943" max="7943" width="10.75" style="75" customWidth="1"/>
    <col min="7944" max="7944" width="10.25" style="75" customWidth="1"/>
    <col min="7945" max="7945" width="14.625" style="75" customWidth="1"/>
    <col min="7946" max="7946" width="15.625" style="75" customWidth="1"/>
    <col min="7947" max="7947" width="16.375" style="75" customWidth="1"/>
    <col min="7948" max="7948" width="15" style="75" customWidth="1"/>
    <col min="7949" max="7949" width="15.75" style="75" customWidth="1"/>
    <col min="7950" max="7950" width="16.125" style="75" customWidth="1"/>
    <col min="7951" max="7951" width="8.875" style="75" customWidth="1"/>
    <col min="7952" max="7952" width="9.875" style="75" customWidth="1"/>
    <col min="7953" max="7953" width="14.375" style="75" customWidth="1"/>
    <col min="7954" max="7954" width="10.625" style="75" customWidth="1"/>
    <col min="7955" max="7955" width="10.375" style="75" customWidth="1"/>
    <col min="7956" max="7956" width="14" style="75" customWidth="1"/>
    <col min="7957" max="8192" width="9.125" style="75"/>
    <col min="8193" max="8193" width="47.75" style="75" customWidth="1"/>
    <col min="8194" max="8194" width="19.25" style="75" customWidth="1"/>
    <col min="8195" max="8195" width="19.75" style="75" customWidth="1"/>
    <col min="8196" max="8196" width="16.375" style="75" customWidth="1"/>
    <col min="8197" max="8197" width="17.125" style="75" customWidth="1"/>
    <col min="8198" max="8198" width="18" style="75" customWidth="1"/>
    <col min="8199" max="8199" width="10.75" style="75" customWidth="1"/>
    <col min="8200" max="8200" width="10.25" style="75" customWidth="1"/>
    <col min="8201" max="8201" width="14.625" style="75" customWidth="1"/>
    <col min="8202" max="8202" width="15.625" style="75" customWidth="1"/>
    <col min="8203" max="8203" width="16.375" style="75" customWidth="1"/>
    <col min="8204" max="8204" width="15" style="75" customWidth="1"/>
    <col min="8205" max="8205" width="15.75" style="75" customWidth="1"/>
    <col min="8206" max="8206" width="16.125" style="75" customWidth="1"/>
    <col min="8207" max="8207" width="8.875" style="75" customWidth="1"/>
    <col min="8208" max="8208" width="9.875" style="75" customWidth="1"/>
    <col min="8209" max="8209" width="14.375" style="75" customWidth="1"/>
    <col min="8210" max="8210" width="10.625" style="75" customWidth="1"/>
    <col min="8211" max="8211" width="10.375" style="75" customWidth="1"/>
    <col min="8212" max="8212" width="14" style="75" customWidth="1"/>
    <col min="8213" max="8448" width="9.125" style="75"/>
    <col min="8449" max="8449" width="47.75" style="75" customWidth="1"/>
    <col min="8450" max="8450" width="19.25" style="75" customWidth="1"/>
    <col min="8451" max="8451" width="19.75" style="75" customWidth="1"/>
    <col min="8452" max="8452" width="16.375" style="75" customWidth="1"/>
    <col min="8453" max="8453" width="17.125" style="75" customWidth="1"/>
    <col min="8454" max="8454" width="18" style="75" customWidth="1"/>
    <col min="8455" max="8455" width="10.75" style="75" customWidth="1"/>
    <col min="8456" max="8456" width="10.25" style="75" customWidth="1"/>
    <col min="8457" max="8457" width="14.625" style="75" customWidth="1"/>
    <col min="8458" max="8458" width="15.625" style="75" customWidth="1"/>
    <col min="8459" max="8459" width="16.375" style="75" customWidth="1"/>
    <col min="8460" max="8460" width="15" style="75" customWidth="1"/>
    <col min="8461" max="8461" width="15.75" style="75" customWidth="1"/>
    <col min="8462" max="8462" width="16.125" style="75" customWidth="1"/>
    <col min="8463" max="8463" width="8.875" style="75" customWidth="1"/>
    <col min="8464" max="8464" width="9.875" style="75" customWidth="1"/>
    <col min="8465" max="8465" width="14.375" style="75" customWidth="1"/>
    <col min="8466" max="8466" width="10.625" style="75" customWidth="1"/>
    <col min="8467" max="8467" width="10.375" style="75" customWidth="1"/>
    <col min="8468" max="8468" width="14" style="75" customWidth="1"/>
    <col min="8469" max="8704" width="9.125" style="75"/>
    <col min="8705" max="8705" width="47.75" style="75" customWidth="1"/>
    <col min="8706" max="8706" width="19.25" style="75" customWidth="1"/>
    <col min="8707" max="8707" width="19.75" style="75" customWidth="1"/>
    <col min="8708" max="8708" width="16.375" style="75" customWidth="1"/>
    <col min="8709" max="8709" width="17.125" style="75" customWidth="1"/>
    <col min="8710" max="8710" width="18" style="75" customWidth="1"/>
    <col min="8711" max="8711" width="10.75" style="75" customWidth="1"/>
    <col min="8712" max="8712" width="10.25" style="75" customWidth="1"/>
    <col min="8713" max="8713" width="14.625" style="75" customWidth="1"/>
    <col min="8714" max="8714" width="15.625" style="75" customWidth="1"/>
    <col min="8715" max="8715" width="16.375" style="75" customWidth="1"/>
    <col min="8716" max="8716" width="15" style="75" customWidth="1"/>
    <col min="8717" max="8717" width="15.75" style="75" customWidth="1"/>
    <col min="8718" max="8718" width="16.125" style="75" customWidth="1"/>
    <col min="8719" max="8719" width="8.875" style="75" customWidth="1"/>
    <col min="8720" max="8720" width="9.875" style="75" customWidth="1"/>
    <col min="8721" max="8721" width="14.375" style="75" customWidth="1"/>
    <col min="8722" max="8722" width="10.625" style="75" customWidth="1"/>
    <col min="8723" max="8723" width="10.375" style="75" customWidth="1"/>
    <col min="8724" max="8724" width="14" style="75" customWidth="1"/>
    <col min="8725" max="8960" width="9.125" style="75"/>
    <col min="8961" max="8961" width="47.75" style="75" customWidth="1"/>
    <col min="8962" max="8962" width="19.25" style="75" customWidth="1"/>
    <col min="8963" max="8963" width="19.75" style="75" customWidth="1"/>
    <col min="8964" max="8964" width="16.375" style="75" customWidth="1"/>
    <col min="8965" max="8965" width="17.125" style="75" customWidth="1"/>
    <col min="8966" max="8966" width="18" style="75" customWidth="1"/>
    <col min="8967" max="8967" width="10.75" style="75" customWidth="1"/>
    <col min="8968" max="8968" width="10.25" style="75" customWidth="1"/>
    <col min="8969" max="8969" width="14.625" style="75" customWidth="1"/>
    <col min="8970" max="8970" width="15.625" style="75" customWidth="1"/>
    <col min="8971" max="8971" width="16.375" style="75" customWidth="1"/>
    <col min="8972" max="8972" width="15" style="75" customWidth="1"/>
    <col min="8973" max="8973" width="15.75" style="75" customWidth="1"/>
    <col min="8974" max="8974" width="16.125" style="75" customWidth="1"/>
    <col min="8975" max="8975" width="8.875" style="75" customWidth="1"/>
    <col min="8976" max="8976" width="9.875" style="75" customWidth="1"/>
    <col min="8977" max="8977" width="14.375" style="75" customWidth="1"/>
    <col min="8978" max="8978" width="10.625" style="75" customWidth="1"/>
    <col min="8979" max="8979" width="10.375" style="75" customWidth="1"/>
    <col min="8980" max="8980" width="14" style="75" customWidth="1"/>
    <col min="8981" max="9216" width="9.125" style="75"/>
    <col min="9217" max="9217" width="47.75" style="75" customWidth="1"/>
    <col min="9218" max="9218" width="19.25" style="75" customWidth="1"/>
    <col min="9219" max="9219" width="19.75" style="75" customWidth="1"/>
    <col min="9220" max="9220" width="16.375" style="75" customWidth="1"/>
    <col min="9221" max="9221" width="17.125" style="75" customWidth="1"/>
    <col min="9222" max="9222" width="18" style="75" customWidth="1"/>
    <col min="9223" max="9223" width="10.75" style="75" customWidth="1"/>
    <col min="9224" max="9224" width="10.25" style="75" customWidth="1"/>
    <col min="9225" max="9225" width="14.625" style="75" customWidth="1"/>
    <col min="9226" max="9226" width="15.625" style="75" customWidth="1"/>
    <col min="9227" max="9227" width="16.375" style="75" customWidth="1"/>
    <col min="9228" max="9228" width="15" style="75" customWidth="1"/>
    <col min="9229" max="9229" width="15.75" style="75" customWidth="1"/>
    <col min="9230" max="9230" width="16.125" style="75" customWidth="1"/>
    <col min="9231" max="9231" width="8.875" style="75" customWidth="1"/>
    <col min="9232" max="9232" width="9.875" style="75" customWidth="1"/>
    <col min="9233" max="9233" width="14.375" style="75" customWidth="1"/>
    <col min="9234" max="9234" width="10.625" style="75" customWidth="1"/>
    <col min="9235" max="9235" width="10.375" style="75" customWidth="1"/>
    <col min="9236" max="9236" width="14" style="75" customWidth="1"/>
    <col min="9237" max="9472" width="9.125" style="75"/>
    <col min="9473" max="9473" width="47.75" style="75" customWidth="1"/>
    <col min="9474" max="9474" width="19.25" style="75" customWidth="1"/>
    <col min="9475" max="9475" width="19.75" style="75" customWidth="1"/>
    <col min="9476" max="9476" width="16.375" style="75" customWidth="1"/>
    <col min="9477" max="9477" width="17.125" style="75" customWidth="1"/>
    <col min="9478" max="9478" width="18" style="75" customWidth="1"/>
    <col min="9479" max="9479" width="10.75" style="75" customWidth="1"/>
    <col min="9480" max="9480" width="10.25" style="75" customWidth="1"/>
    <col min="9481" max="9481" width="14.625" style="75" customWidth="1"/>
    <col min="9482" max="9482" width="15.625" style="75" customWidth="1"/>
    <col min="9483" max="9483" width="16.375" style="75" customWidth="1"/>
    <col min="9484" max="9484" width="15" style="75" customWidth="1"/>
    <col min="9485" max="9485" width="15.75" style="75" customWidth="1"/>
    <col min="9486" max="9486" width="16.125" style="75" customWidth="1"/>
    <col min="9487" max="9487" width="8.875" style="75" customWidth="1"/>
    <col min="9488" max="9488" width="9.875" style="75" customWidth="1"/>
    <col min="9489" max="9489" width="14.375" style="75" customWidth="1"/>
    <col min="9490" max="9490" width="10.625" style="75" customWidth="1"/>
    <col min="9491" max="9491" width="10.375" style="75" customWidth="1"/>
    <col min="9492" max="9492" width="14" style="75" customWidth="1"/>
    <col min="9493" max="9728" width="9.125" style="75"/>
    <col min="9729" max="9729" width="47.75" style="75" customWidth="1"/>
    <col min="9730" max="9730" width="19.25" style="75" customWidth="1"/>
    <col min="9731" max="9731" width="19.75" style="75" customWidth="1"/>
    <col min="9732" max="9732" width="16.375" style="75" customWidth="1"/>
    <col min="9733" max="9733" width="17.125" style="75" customWidth="1"/>
    <col min="9734" max="9734" width="18" style="75" customWidth="1"/>
    <col min="9735" max="9735" width="10.75" style="75" customWidth="1"/>
    <col min="9736" max="9736" width="10.25" style="75" customWidth="1"/>
    <col min="9737" max="9737" width="14.625" style="75" customWidth="1"/>
    <col min="9738" max="9738" width="15.625" style="75" customWidth="1"/>
    <col min="9739" max="9739" width="16.375" style="75" customWidth="1"/>
    <col min="9740" max="9740" width="15" style="75" customWidth="1"/>
    <col min="9741" max="9741" width="15.75" style="75" customWidth="1"/>
    <col min="9742" max="9742" width="16.125" style="75" customWidth="1"/>
    <col min="9743" max="9743" width="8.875" style="75" customWidth="1"/>
    <col min="9744" max="9744" width="9.875" style="75" customWidth="1"/>
    <col min="9745" max="9745" width="14.375" style="75" customWidth="1"/>
    <col min="9746" max="9746" width="10.625" style="75" customWidth="1"/>
    <col min="9747" max="9747" width="10.375" style="75" customWidth="1"/>
    <col min="9748" max="9748" width="14" style="75" customWidth="1"/>
    <col min="9749" max="9984" width="9.125" style="75"/>
    <col min="9985" max="9985" width="47.75" style="75" customWidth="1"/>
    <col min="9986" max="9986" width="19.25" style="75" customWidth="1"/>
    <col min="9987" max="9987" width="19.75" style="75" customWidth="1"/>
    <col min="9988" max="9988" width="16.375" style="75" customWidth="1"/>
    <col min="9989" max="9989" width="17.125" style="75" customWidth="1"/>
    <col min="9990" max="9990" width="18" style="75" customWidth="1"/>
    <col min="9991" max="9991" width="10.75" style="75" customWidth="1"/>
    <col min="9992" max="9992" width="10.25" style="75" customWidth="1"/>
    <col min="9993" max="9993" width="14.625" style="75" customWidth="1"/>
    <col min="9994" max="9994" width="15.625" style="75" customWidth="1"/>
    <col min="9995" max="9995" width="16.375" style="75" customWidth="1"/>
    <col min="9996" max="9996" width="15" style="75" customWidth="1"/>
    <col min="9997" max="9997" width="15.75" style="75" customWidth="1"/>
    <col min="9998" max="9998" width="16.125" style="75" customWidth="1"/>
    <col min="9999" max="9999" width="8.875" style="75" customWidth="1"/>
    <col min="10000" max="10000" width="9.875" style="75" customWidth="1"/>
    <col min="10001" max="10001" width="14.375" style="75" customWidth="1"/>
    <col min="10002" max="10002" width="10.625" style="75" customWidth="1"/>
    <col min="10003" max="10003" width="10.375" style="75" customWidth="1"/>
    <col min="10004" max="10004" width="14" style="75" customWidth="1"/>
    <col min="10005" max="10240" width="9.125" style="75"/>
    <col min="10241" max="10241" width="47.75" style="75" customWidth="1"/>
    <col min="10242" max="10242" width="19.25" style="75" customWidth="1"/>
    <col min="10243" max="10243" width="19.75" style="75" customWidth="1"/>
    <col min="10244" max="10244" width="16.375" style="75" customWidth="1"/>
    <col min="10245" max="10245" width="17.125" style="75" customWidth="1"/>
    <col min="10246" max="10246" width="18" style="75" customWidth="1"/>
    <col min="10247" max="10247" width="10.75" style="75" customWidth="1"/>
    <col min="10248" max="10248" width="10.25" style="75" customWidth="1"/>
    <col min="10249" max="10249" width="14.625" style="75" customWidth="1"/>
    <col min="10250" max="10250" width="15.625" style="75" customWidth="1"/>
    <col min="10251" max="10251" width="16.375" style="75" customWidth="1"/>
    <col min="10252" max="10252" width="15" style="75" customWidth="1"/>
    <col min="10253" max="10253" width="15.75" style="75" customWidth="1"/>
    <col min="10254" max="10254" width="16.125" style="75" customWidth="1"/>
    <col min="10255" max="10255" width="8.875" style="75" customWidth="1"/>
    <col min="10256" max="10256" width="9.875" style="75" customWidth="1"/>
    <col min="10257" max="10257" width="14.375" style="75" customWidth="1"/>
    <col min="10258" max="10258" width="10.625" style="75" customWidth="1"/>
    <col min="10259" max="10259" width="10.375" style="75" customWidth="1"/>
    <col min="10260" max="10260" width="14" style="75" customWidth="1"/>
    <col min="10261" max="10496" width="9.125" style="75"/>
    <col min="10497" max="10497" width="47.75" style="75" customWidth="1"/>
    <col min="10498" max="10498" width="19.25" style="75" customWidth="1"/>
    <col min="10499" max="10499" width="19.75" style="75" customWidth="1"/>
    <col min="10500" max="10500" width="16.375" style="75" customWidth="1"/>
    <col min="10501" max="10501" width="17.125" style="75" customWidth="1"/>
    <col min="10502" max="10502" width="18" style="75" customWidth="1"/>
    <col min="10503" max="10503" width="10.75" style="75" customWidth="1"/>
    <col min="10504" max="10504" width="10.25" style="75" customWidth="1"/>
    <col min="10505" max="10505" width="14.625" style="75" customWidth="1"/>
    <col min="10506" max="10506" width="15.625" style="75" customWidth="1"/>
    <col min="10507" max="10507" width="16.375" style="75" customWidth="1"/>
    <col min="10508" max="10508" width="15" style="75" customWidth="1"/>
    <col min="10509" max="10509" width="15.75" style="75" customWidth="1"/>
    <col min="10510" max="10510" width="16.125" style="75" customWidth="1"/>
    <col min="10511" max="10511" width="8.875" style="75" customWidth="1"/>
    <col min="10512" max="10512" width="9.875" style="75" customWidth="1"/>
    <col min="10513" max="10513" width="14.375" style="75" customWidth="1"/>
    <col min="10514" max="10514" width="10.625" style="75" customWidth="1"/>
    <col min="10515" max="10515" width="10.375" style="75" customWidth="1"/>
    <col min="10516" max="10516" width="14" style="75" customWidth="1"/>
    <col min="10517" max="10752" width="9.125" style="75"/>
    <col min="10753" max="10753" width="47.75" style="75" customWidth="1"/>
    <col min="10754" max="10754" width="19.25" style="75" customWidth="1"/>
    <col min="10755" max="10755" width="19.75" style="75" customWidth="1"/>
    <col min="10756" max="10756" width="16.375" style="75" customWidth="1"/>
    <col min="10757" max="10757" width="17.125" style="75" customWidth="1"/>
    <col min="10758" max="10758" width="18" style="75" customWidth="1"/>
    <col min="10759" max="10759" width="10.75" style="75" customWidth="1"/>
    <col min="10760" max="10760" width="10.25" style="75" customWidth="1"/>
    <col min="10761" max="10761" width="14.625" style="75" customWidth="1"/>
    <col min="10762" max="10762" width="15.625" style="75" customWidth="1"/>
    <col min="10763" max="10763" width="16.375" style="75" customWidth="1"/>
    <col min="10764" max="10764" width="15" style="75" customWidth="1"/>
    <col min="10765" max="10765" width="15.75" style="75" customWidth="1"/>
    <col min="10766" max="10766" width="16.125" style="75" customWidth="1"/>
    <col min="10767" max="10767" width="8.875" style="75" customWidth="1"/>
    <col min="10768" max="10768" width="9.875" style="75" customWidth="1"/>
    <col min="10769" max="10769" width="14.375" style="75" customWidth="1"/>
    <col min="10770" max="10770" width="10.625" style="75" customWidth="1"/>
    <col min="10771" max="10771" width="10.375" style="75" customWidth="1"/>
    <col min="10772" max="10772" width="14" style="75" customWidth="1"/>
    <col min="10773" max="11008" width="9.125" style="75"/>
    <col min="11009" max="11009" width="47.75" style="75" customWidth="1"/>
    <col min="11010" max="11010" width="19.25" style="75" customWidth="1"/>
    <col min="11011" max="11011" width="19.75" style="75" customWidth="1"/>
    <col min="11012" max="11012" width="16.375" style="75" customWidth="1"/>
    <col min="11013" max="11013" width="17.125" style="75" customWidth="1"/>
    <col min="11014" max="11014" width="18" style="75" customWidth="1"/>
    <col min="11015" max="11015" width="10.75" style="75" customWidth="1"/>
    <col min="11016" max="11016" width="10.25" style="75" customWidth="1"/>
    <col min="11017" max="11017" width="14.625" style="75" customWidth="1"/>
    <col min="11018" max="11018" width="15.625" style="75" customWidth="1"/>
    <col min="11019" max="11019" width="16.375" style="75" customWidth="1"/>
    <col min="11020" max="11020" width="15" style="75" customWidth="1"/>
    <col min="11021" max="11021" width="15.75" style="75" customWidth="1"/>
    <col min="11022" max="11022" width="16.125" style="75" customWidth="1"/>
    <col min="11023" max="11023" width="8.875" style="75" customWidth="1"/>
    <col min="11024" max="11024" width="9.875" style="75" customWidth="1"/>
    <col min="11025" max="11025" width="14.375" style="75" customWidth="1"/>
    <col min="11026" max="11026" width="10.625" style="75" customWidth="1"/>
    <col min="11027" max="11027" width="10.375" style="75" customWidth="1"/>
    <col min="11028" max="11028" width="14" style="75" customWidth="1"/>
    <col min="11029" max="11264" width="9.125" style="75"/>
    <col min="11265" max="11265" width="47.75" style="75" customWidth="1"/>
    <col min="11266" max="11266" width="19.25" style="75" customWidth="1"/>
    <col min="11267" max="11267" width="19.75" style="75" customWidth="1"/>
    <col min="11268" max="11268" width="16.375" style="75" customWidth="1"/>
    <col min="11269" max="11269" width="17.125" style="75" customWidth="1"/>
    <col min="11270" max="11270" width="18" style="75" customWidth="1"/>
    <col min="11271" max="11271" width="10.75" style="75" customWidth="1"/>
    <col min="11272" max="11272" width="10.25" style="75" customWidth="1"/>
    <col min="11273" max="11273" width="14.625" style="75" customWidth="1"/>
    <col min="11274" max="11274" width="15.625" style="75" customWidth="1"/>
    <col min="11275" max="11275" width="16.375" style="75" customWidth="1"/>
    <col min="11276" max="11276" width="15" style="75" customWidth="1"/>
    <col min="11277" max="11277" width="15.75" style="75" customWidth="1"/>
    <col min="11278" max="11278" width="16.125" style="75" customWidth="1"/>
    <col min="11279" max="11279" width="8.875" style="75" customWidth="1"/>
    <col min="11280" max="11280" width="9.875" style="75" customWidth="1"/>
    <col min="11281" max="11281" width="14.375" style="75" customWidth="1"/>
    <col min="11282" max="11282" width="10.625" style="75" customWidth="1"/>
    <col min="11283" max="11283" width="10.375" style="75" customWidth="1"/>
    <col min="11284" max="11284" width="14" style="75" customWidth="1"/>
    <col min="11285" max="11520" width="9.125" style="75"/>
    <col min="11521" max="11521" width="47.75" style="75" customWidth="1"/>
    <col min="11522" max="11522" width="19.25" style="75" customWidth="1"/>
    <col min="11523" max="11523" width="19.75" style="75" customWidth="1"/>
    <col min="11524" max="11524" width="16.375" style="75" customWidth="1"/>
    <col min="11525" max="11525" width="17.125" style="75" customWidth="1"/>
    <col min="11526" max="11526" width="18" style="75" customWidth="1"/>
    <col min="11527" max="11527" width="10.75" style="75" customWidth="1"/>
    <col min="11528" max="11528" width="10.25" style="75" customWidth="1"/>
    <col min="11529" max="11529" width="14.625" style="75" customWidth="1"/>
    <col min="11530" max="11530" width="15.625" style="75" customWidth="1"/>
    <col min="11531" max="11531" width="16.375" style="75" customWidth="1"/>
    <col min="11532" max="11532" width="15" style="75" customWidth="1"/>
    <col min="11533" max="11533" width="15.75" style="75" customWidth="1"/>
    <col min="11534" max="11534" width="16.125" style="75" customWidth="1"/>
    <col min="11535" max="11535" width="8.875" style="75" customWidth="1"/>
    <col min="11536" max="11536" width="9.875" style="75" customWidth="1"/>
    <col min="11537" max="11537" width="14.375" style="75" customWidth="1"/>
    <col min="11538" max="11538" width="10.625" style="75" customWidth="1"/>
    <col min="11539" max="11539" width="10.375" style="75" customWidth="1"/>
    <col min="11540" max="11540" width="14" style="75" customWidth="1"/>
    <col min="11541" max="11776" width="9.125" style="75"/>
    <col min="11777" max="11777" width="47.75" style="75" customWidth="1"/>
    <col min="11778" max="11778" width="19.25" style="75" customWidth="1"/>
    <col min="11779" max="11779" width="19.75" style="75" customWidth="1"/>
    <col min="11780" max="11780" width="16.375" style="75" customWidth="1"/>
    <col min="11781" max="11781" width="17.125" style="75" customWidth="1"/>
    <col min="11782" max="11782" width="18" style="75" customWidth="1"/>
    <col min="11783" max="11783" width="10.75" style="75" customWidth="1"/>
    <col min="11784" max="11784" width="10.25" style="75" customWidth="1"/>
    <col min="11785" max="11785" width="14.625" style="75" customWidth="1"/>
    <col min="11786" max="11786" width="15.625" style="75" customWidth="1"/>
    <col min="11787" max="11787" width="16.375" style="75" customWidth="1"/>
    <col min="11788" max="11788" width="15" style="75" customWidth="1"/>
    <col min="11789" max="11789" width="15.75" style="75" customWidth="1"/>
    <col min="11790" max="11790" width="16.125" style="75" customWidth="1"/>
    <col min="11791" max="11791" width="8.875" style="75" customWidth="1"/>
    <col min="11792" max="11792" width="9.875" style="75" customWidth="1"/>
    <col min="11793" max="11793" width="14.375" style="75" customWidth="1"/>
    <col min="11794" max="11794" width="10.625" style="75" customWidth="1"/>
    <col min="11795" max="11795" width="10.375" style="75" customWidth="1"/>
    <col min="11796" max="11796" width="14" style="75" customWidth="1"/>
    <col min="11797" max="12032" width="9.125" style="75"/>
    <col min="12033" max="12033" width="47.75" style="75" customWidth="1"/>
    <col min="12034" max="12034" width="19.25" style="75" customWidth="1"/>
    <col min="12035" max="12035" width="19.75" style="75" customWidth="1"/>
    <col min="12036" max="12036" width="16.375" style="75" customWidth="1"/>
    <col min="12037" max="12037" width="17.125" style="75" customWidth="1"/>
    <col min="12038" max="12038" width="18" style="75" customWidth="1"/>
    <col min="12039" max="12039" width="10.75" style="75" customWidth="1"/>
    <col min="12040" max="12040" width="10.25" style="75" customWidth="1"/>
    <col min="12041" max="12041" width="14.625" style="75" customWidth="1"/>
    <col min="12042" max="12042" width="15.625" style="75" customWidth="1"/>
    <col min="12043" max="12043" width="16.375" style="75" customWidth="1"/>
    <col min="12044" max="12044" width="15" style="75" customWidth="1"/>
    <col min="12045" max="12045" width="15.75" style="75" customWidth="1"/>
    <col min="12046" max="12046" width="16.125" style="75" customWidth="1"/>
    <col min="12047" max="12047" width="8.875" style="75" customWidth="1"/>
    <col min="12048" max="12048" width="9.875" style="75" customWidth="1"/>
    <col min="12049" max="12049" width="14.375" style="75" customWidth="1"/>
    <col min="12050" max="12050" width="10.625" style="75" customWidth="1"/>
    <col min="12051" max="12051" width="10.375" style="75" customWidth="1"/>
    <col min="12052" max="12052" width="14" style="75" customWidth="1"/>
    <col min="12053" max="12288" width="9.125" style="75"/>
    <col min="12289" max="12289" width="47.75" style="75" customWidth="1"/>
    <col min="12290" max="12290" width="19.25" style="75" customWidth="1"/>
    <col min="12291" max="12291" width="19.75" style="75" customWidth="1"/>
    <col min="12292" max="12292" width="16.375" style="75" customWidth="1"/>
    <col min="12293" max="12293" width="17.125" style="75" customWidth="1"/>
    <col min="12294" max="12294" width="18" style="75" customWidth="1"/>
    <col min="12295" max="12295" width="10.75" style="75" customWidth="1"/>
    <col min="12296" max="12296" width="10.25" style="75" customWidth="1"/>
    <col min="12297" max="12297" width="14.625" style="75" customWidth="1"/>
    <col min="12298" max="12298" width="15.625" style="75" customWidth="1"/>
    <col min="12299" max="12299" width="16.375" style="75" customWidth="1"/>
    <col min="12300" max="12300" width="15" style="75" customWidth="1"/>
    <col min="12301" max="12301" width="15.75" style="75" customWidth="1"/>
    <col min="12302" max="12302" width="16.125" style="75" customWidth="1"/>
    <col min="12303" max="12303" width="8.875" style="75" customWidth="1"/>
    <col min="12304" max="12304" width="9.875" style="75" customWidth="1"/>
    <col min="12305" max="12305" width="14.375" style="75" customWidth="1"/>
    <col min="12306" max="12306" width="10.625" style="75" customWidth="1"/>
    <col min="12307" max="12307" width="10.375" style="75" customWidth="1"/>
    <col min="12308" max="12308" width="14" style="75" customWidth="1"/>
    <col min="12309" max="12544" width="9.125" style="75"/>
    <col min="12545" max="12545" width="47.75" style="75" customWidth="1"/>
    <col min="12546" max="12546" width="19.25" style="75" customWidth="1"/>
    <col min="12547" max="12547" width="19.75" style="75" customWidth="1"/>
    <col min="12548" max="12548" width="16.375" style="75" customWidth="1"/>
    <col min="12549" max="12549" width="17.125" style="75" customWidth="1"/>
    <col min="12550" max="12550" width="18" style="75" customWidth="1"/>
    <col min="12551" max="12551" width="10.75" style="75" customWidth="1"/>
    <col min="12552" max="12552" width="10.25" style="75" customWidth="1"/>
    <col min="12553" max="12553" width="14.625" style="75" customWidth="1"/>
    <col min="12554" max="12554" width="15.625" style="75" customWidth="1"/>
    <col min="12555" max="12555" width="16.375" style="75" customWidth="1"/>
    <col min="12556" max="12556" width="15" style="75" customWidth="1"/>
    <col min="12557" max="12557" width="15.75" style="75" customWidth="1"/>
    <col min="12558" max="12558" width="16.125" style="75" customWidth="1"/>
    <col min="12559" max="12559" width="8.875" style="75" customWidth="1"/>
    <col min="12560" max="12560" width="9.875" style="75" customWidth="1"/>
    <col min="12561" max="12561" width="14.375" style="75" customWidth="1"/>
    <col min="12562" max="12562" width="10.625" style="75" customWidth="1"/>
    <col min="12563" max="12563" width="10.375" style="75" customWidth="1"/>
    <col min="12564" max="12564" width="14" style="75" customWidth="1"/>
    <col min="12565" max="12800" width="9.125" style="75"/>
    <col min="12801" max="12801" width="47.75" style="75" customWidth="1"/>
    <col min="12802" max="12802" width="19.25" style="75" customWidth="1"/>
    <col min="12803" max="12803" width="19.75" style="75" customWidth="1"/>
    <col min="12804" max="12804" width="16.375" style="75" customWidth="1"/>
    <col min="12805" max="12805" width="17.125" style="75" customWidth="1"/>
    <col min="12806" max="12806" width="18" style="75" customWidth="1"/>
    <col min="12807" max="12807" width="10.75" style="75" customWidth="1"/>
    <col min="12808" max="12808" width="10.25" style="75" customWidth="1"/>
    <col min="12809" max="12809" width="14.625" style="75" customWidth="1"/>
    <col min="12810" max="12810" width="15.625" style="75" customWidth="1"/>
    <col min="12811" max="12811" width="16.375" style="75" customWidth="1"/>
    <col min="12812" max="12812" width="15" style="75" customWidth="1"/>
    <col min="12813" max="12813" width="15.75" style="75" customWidth="1"/>
    <col min="12814" max="12814" width="16.125" style="75" customWidth="1"/>
    <col min="12815" max="12815" width="8.875" style="75" customWidth="1"/>
    <col min="12816" max="12816" width="9.875" style="75" customWidth="1"/>
    <col min="12817" max="12817" width="14.375" style="75" customWidth="1"/>
    <col min="12818" max="12818" width="10.625" style="75" customWidth="1"/>
    <col min="12819" max="12819" width="10.375" style="75" customWidth="1"/>
    <col min="12820" max="12820" width="14" style="75" customWidth="1"/>
    <col min="12821" max="13056" width="9.125" style="75"/>
    <col min="13057" max="13057" width="47.75" style="75" customWidth="1"/>
    <col min="13058" max="13058" width="19.25" style="75" customWidth="1"/>
    <col min="13059" max="13059" width="19.75" style="75" customWidth="1"/>
    <col min="13060" max="13060" width="16.375" style="75" customWidth="1"/>
    <col min="13061" max="13061" width="17.125" style="75" customWidth="1"/>
    <col min="13062" max="13062" width="18" style="75" customWidth="1"/>
    <col min="13063" max="13063" width="10.75" style="75" customWidth="1"/>
    <col min="13064" max="13064" width="10.25" style="75" customWidth="1"/>
    <col min="13065" max="13065" width="14.625" style="75" customWidth="1"/>
    <col min="13066" max="13066" width="15.625" style="75" customWidth="1"/>
    <col min="13067" max="13067" width="16.375" style="75" customWidth="1"/>
    <col min="13068" max="13068" width="15" style="75" customWidth="1"/>
    <col min="13069" max="13069" width="15.75" style="75" customWidth="1"/>
    <col min="13070" max="13070" width="16.125" style="75" customWidth="1"/>
    <col min="13071" max="13071" width="8.875" style="75" customWidth="1"/>
    <col min="13072" max="13072" width="9.875" style="75" customWidth="1"/>
    <col min="13073" max="13073" width="14.375" style="75" customWidth="1"/>
    <col min="13074" max="13074" width="10.625" style="75" customWidth="1"/>
    <col min="13075" max="13075" width="10.375" style="75" customWidth="1"/>
    <col min="13076" max="13076" width="14" style="75" customWidth="1"/>
    <col min="13077" max="13312" width="9.125" style="75"/>
    <col min="13313" max="13313" width="47.75" style="75" customWidth="1"/>
    <col min="13314" max="13314" width="19.25" style="75" customWidth="1"/>
    <col min="13315" max="13315" width="19.75" style="75" customWidth="1"/>
    <col min="13316" max="13316" width="16.375" style="75" customWidth="1"/>
    <col min="13317" max="13317" width="17.125" style="75" customWidth="1"/>
    <col min="13318" max="13318" width="18" style="75" customWidth="1"/>
    <col min="13319" max="13319" width="10.75" style="75" customWidth="1"/>
    <col min="13320" max="13320" width="10.25" style="75" customWidth="1"/>
    <col min="13321" max="13321" width="14.625" style="75" customWidth="1"/>
    <col min="13322" max="13322" width="15.625" style="75" customWidth="1"/>
    <col min="13323" max="13323" width="16.375" style="75" customWidth="1"/>
    <col min="13324" max="13324" width="15" style="75" customWidth="1"/>
    <col min="13325" max="13325" width="15.75" style="75" customWidth="1"/>
    <col min="13326" max="13326" width="16.125" style="75" customWidth="1"/>
    <col min="13327" max="13327" width="8.875" style="75" customWidth="1"/>
    <col min="13328" max="13328" width="9.875" style="75" customWidth="1"/>
    <col min="13329" max="13329" width="14.375" style="75" customWidth="1"/>
    <col min="13330" max="13330" width="10.625" style="75" customWidth="1"/>
    <col min="13331" max="13331" width="10.375" style="75" customWidth="1"/>
    <col min="13332" max="13332" width="14" style="75" customWidth="1"/>
    <col min="13333" max="13568" width="9.125" style="75"/>
    <col min="13569" max="13569" width="47.75" style="75" customWidth="1"/>
    <col min="13570" max="13570" width="19.25" style="75" customWidth="1"/>
    <col min="13571" max="13571" width="19.75" style="75" customWidth="1"/>
    <col min="13572" max="13572" width="16.375" style="75" customWidth="1"/>
    <col min="13573" max="13573" width="17.125" style="75" customWidth="1"/>
    <col min="13574" max="13574" width="18" style="75" customWidth="1"/>
    <col min="13575" max="13575" width="10.75" style="75" customWidth="1"/>
    <col min="13576" max="13576" width="10.25" style="75" customWidth="1"/>
    <col min="13577" max="13577" width="14.625" style="75" customWidth="1"/>
    <col min="13578" max="13578" width="15.625" style="75" customWidth="1"/>
    <col min="13579" max="13579" width="16.375" style="75" customWidth="1"/>
    <col min="13580" max="13580" width="15" style="75" customWidth="1"/>
    <col min="13581" max="13581" width="15.75" style="75" customWidth="1"/>
    <col min="13582" max="13582" width="16.125" style="75" customWidth="1"/>
    <col min="13583" max="13583" width="8.875" style="75" customWidth="1"/>
    <col min="13584" max="13584" width="9.875" style="75" customWidth="1"/>
    <col min="13585" max="13585" width="14.375" style="75" customWidth="1"/>
    <col min="13586" max="13586" width="10.625" style="75" customWidth="1"/>
    <col min="13587" max="13587" width="10.375" style="75" customWidth="1"/>
    <col min="13588" max="13588" width="14" style="75" customWidth="1"/>
    <col min="13589" max="13824" width="9.125" style="75"/>
    <col min="13825" max="13825" width="47.75" style="75" customWidth="1"/>
    <col min="13826" max="13826" width="19.25" style="75" customWidth="1"/>
    <col min="13827" max="13827" width="19.75" style="75" customWidth="1"/>
    <col min="13828" max="13828" width="16.375" style="75" customWidth="1"/>
    <col min="13829" max="13829" width="17.125" style="75" customWidth="1"/>
    <col min="13830" max="13830" width="18" style="75" customWidth="1"/>
    <col min="13831" max="13831" width="10.75" style="75" customWidth="1"/>
    <col min="13832" max="13832" width="10.25" style="75" customWidth="1"/>
    <col min="13833" max="13833" width="14.625" style="75" customWidth="1"/>
    <col min="13834" max="13834" width="15.625" style="75" customWidth="1"/>
    <col min="13835" max="13835" width="16.375" style="75" customWidth="1"/>
    <col min="13836" max="13836" width="15" style="75" customWidth="1"/>
    <col min="13837" max="13837" width="15.75" style="75" customWidth="1"/>
    <col min="13838" max="13838" width="16.125" style="75" customWidth="1"/>
    <col min="13839" max="13839" width="8.875" style="75" customWidth="1"/>
    <col min="13840" max="13840" width="9.875" style="75" customWidth="1"/>
    <col min="13841" max="13841" width="14.375" style="75" customWidth="1"/>
    <col min="13842" max="13842" width="10.625" style="75" customWidth="1"/>
    <col min="13843" max="13843" width="10.375" style="75" customWidth="1"/>
    <col min="13844" max="13844" width="14" style="75" customWidth="1"/>
    <col min="13845" max="14080" width="9.125" style="75"/>
    <col min="14081" max="14081" width="47.75" style="75" customWidth="1"/>
    <col min="14082" max="14082" width="19.25" style="75" customWidth="1"/>
    <col min="14083" max="14083" width="19.75" style="75" customWidth="1"/>
    <col min="14084" max="14084" width="16.375" style="75" customWidth="1"/>
    <col min="14085" max="14085" width="17.125" style="75" customWidth="1"/>
    <col min="14086" max="14086" width="18" style="75" customWidth="1"/>
    <col min="14087" max="14087" width="10.75" style="75" customWidth="1"/>
    <col min="14088" max="14088" width="10.25" style="75" customWidth="1"/>
    <col min="14089" max="14089" width="14.625" style="75" customWidth="1"/>
    <col min="14090" max="14090" width="15.625" style="75" customWidth="1"/>
    <col min="14091" max="14091" width="16.375" style="75" customWidth="1"/>
    <col min="14092" max="14092" width="15" style="75" customWidth="1"/>
    <col min="14093" max="14093" width="15.75" style="75" customWidth="1"/>
    <col min="14094" max="14094" width="16.125" style="75" customWidth="1"/>
    <col min="14095" max="14095" width="8.875" style="75" customWidth="1"/>
    <col min="14096" max="14096" width="9.875" style="75" customWidth="1"/>
    <col min="14097" max="14097" width="14.375" style="75" customWidth="1"/>
    <col min="14098" max="14098" width="10.625" style="75" customWidth="1"/>
    <col min="14099" max="14099" width="10.375" style="75" customWidth="1"/>
    <col min="14100" max="14100" width="14" style="75" customWidth="1"/>
    <col min="14101" max="14336" width="9.125" style="75"/>
    <col min="14337" max="14337" width="47.75" style="75" customWidth="1"/>
    <col min="14338" max="14338" width="19.25" style="75" customWidth="1"/>
    <col min="14339" max="14339" width="19.75" style="75" customWidth="1"/>
    <col min="14340" max="14340" width="16.375" style="75" customWidth="1"/>
    <col min="14341" max="14341" width="17.125" style="75" customWidth="1"/>
    <col min="14342" max="14342" width="18" style="75" customWidth="1"/>
    <col min="14343" max="14343" width="10.75" style="75" customWidth="1"/>
    <col min="14344" max="14344" width="10.25" style="75" customWidth="1"/>
    <col min="14345" max="14345" width="14.625" style="75" customWidth="1"/>
    <col min="14346" max="14346" width="15.625" style="75" customWidth="1"/>
    <col min="14347" max="14347" width="16.375" style="75" customWidth="1"/>
    <col min="14348" max="14348" width="15" style="75" customWidth="1"/>
    <col min="14349" max="14349" width="15.75" style="75" customWidth="1"/>
    <col min="14350" max="14350" width="16.125" style="75" customWidth="1"/>
    <col min="14351" max="14351" width="8.875" style="75" customWidth="1"/>
    <col min="14352" max="14352" width="9.875" style="75" customWidth="1"/>
    <col min="14353" max="14353" width="14.375" style="75" customWidth="1"/>
    <col min="14354" max="14354" width="10.625" style="75" customWidth="1"/>
    <col min="14355" max="14355" width="10.375" style="75" customWidth="1"/>
    <col min="14356" max="14356" width="14" style="75" customWidth="1"/>
    <col min="14357" max="14592" width="9.125" style="75"/>
    <col min="14593" max="14593" width="47.75" style="75" customWidth="1"/>
    <col min="14594" max="14594" width="19.25" style="75" customWidth="1"/>
    <col min="14595" max="14595" width="19.75" style="75" customWidth="1"/>
    <col min="14596" max="14596" width="16.375" style="75" customWidth="1"/>
    <col min="14597" max="14597" width="17.125" style="75" customWidth="1"/>
    <col min="14598" max="14598" width="18" style="75" customWidth="1"/>
    <col min="14599" max="14599" width="10.75" style="75" customWidth="1"/>
    <col min="14600" max="14600" width="10.25" style="75" customWidth="1"/>
    <col min="14601" max="14601" width="14.625" style="75" customWidth="1"/>
    <col min="14602" max="14602" width="15.625" style="75" customWidth="1"/>
    <col min="14603" max="14603" width="16.375" style="75" customWidth="1"/>
    <col min="14604" max="14604" width="15" style="75" customWidth="1"/>
    <col min="14605" max="14605" width="15.75" style="75" customWidth="1"/>
    <col min="14606" max="14606" width="16.125" style="75" customWidth="1"/>
    <col min="14607" max="14607" width="8.875" style="75" customWidth="1"/>
    <col min="14608" max="14608" width="9.875" style="75" customWidth="1"/>
    <col min="14609" max="14609" width="14.375" style="75" customWidth="1"/>
    <col min="14610" max="14610" width="10.625" style="75" customWidth="1"/>
    <col min="14611" max="14611" width="10.375" style="75" customWidth="1"/>
    <col min="14612" max="14612" width="14" style="75" customWidth="1"/>
    <col min="14613" max="14848" width="9.125" style="75"/>
    <col min="14849" max="14849" width="47.75" style="75" customWidth="1"/>
    <col min="14850" max="14850" width="19.25" style="75" customWidth="1"/>
    <col min="14851" max="14851" width="19.75" style="75" customWidth="1"/>
    <col min="14852" max="14852" width="16.375" style="75" customWidth="1"/>
    <col min="14853" max="14853" width="17.125" style="75" customWidth="1"/>
    <col min="14854" max="14854" width="18" style="75" customWidth="1"/>
    <col min="14855" max="14855" width="10.75" style="75" customWidth="1"/>
    <col min="14856" max="14856" width="10.25" style="75" customWidth="1"/>
    <col min="14857" max="14857" width="14.625" style="75" customWidth="1"/>
    <col min="14858" max="14858" width="15.625" style="75" customWidth="1"/>
    <col min="14859" max="14859" width="16.375" style="75" customWidth="1"/>
    <col min="14860" max="14860" width="15" style="75" customWidth="1"/>
    <col min="14861" max="14861" width="15.75" style="75" customWidth="1"/>
    <col min="14862" max="14862" width="16.125" style="75" customWidth="1"/>
    <col min="14863" max="14863" width="8.875" style="75" customWidth="1"/>
    <col min="14864" max="14864" width="9.875" style="75" customWidth="1"/>
    <col min="14865" max="14865" width="14.375" style="75" customWidth="1"/>
    <col min="14866" max="14866" width="10.625" style="75" customWidth="1"/>
    <col min="14867" max="14867" width="10.375" style="75" customWidth="1"/>
    <col min="14868" max="14868" width="14" style="75" customWidth="1"/>
    <col min="14869" max="15104" width="9.125" style="75"/>
    <col min="15105" max="15105" width="47.75" style="75" customWidth="1"/>
    <col min="15106" max="15106" width="19.25" style="75" customWidth="1"/>
    <col min="15107" max="15107" width="19.75" style="75" customWidth="1"/>
    <col min="15108" max="15108" width="16.375" style="75" customWidth="1"/>
    <col min="15109" max="15109" width="17.125" style="75" customWidth="1"/>
    <col min="15110" max="15110" width="18" style="75" customWidth="1"/>
    <col min="15111" max="15111" width="10.75" style="75" customWidth="1"/>
    <col min="15112" max="15112" width="10.25" style="75" customWidth="1"/>
    <col min="15113" max="15113" width="14.625" style="75" customWidth="1"/>
    <col min="15114" max="15114" width="15.625" style="75" customWidth="1"/>
    <col min="15115" max="15115" width="16.375" style="75" customWidth="1"/>
    <col min="15116" max="15116" width="15" style="75" customWidth="1"/>
    <col min="15117" max="15117" width="15.75" style="75" customWidth="1"/>
    <col min="15118" max="15118" width="16.125" style="75" customWidth="1"/>
    <col min="15119" max="15119" width="8.875" style="75" customWidth="1"/>
    <col min="15120" max="15120" width="9.875" style="75" customWidth="1"/>
    <col min="15121" max="15121" width="14.375" style="75" customWidth="1"/>
    <col min="15122" max="15122" width="10.625" style="75" customWidth="1"/>
    <col min="15123" max="15123" width="10.375" style="75" customWidth="1"/>
    <col min="15124" max="15124" width="14" style="75" customWidth="1"/>
    <col min="15125" max="15360" width="9.125" style="75"/>
    <col min="15361" max="15361" width="47.75" style="75" customWidth="1"/>
    <col min="15362" max="15362" width="19.25" style="75" customWidth="1"/>
    <col min="15363" max="15363" width="19.75" style="75" customWidth="1"/>
    <col min="15364" max="15364" width="16.375" style="75" customWidth="1"/>
    <col min="15365" max="15365" width="17.125" style="75" customWidth="1"/>
    <col min="15366" max="15366" width="18" style="75" customWidth="1"/>
    <col min="15367" max="15367" width="10.75" style="75" customWidth="1"/>
    <col min="15368" max="15368" width="10.25" style="75" customWidth="1"/>
    <col min="15369" max="15369" width="14.625" style="75" customWidth="1"/>
    <col min="15370" max="15370" width="15.625" style="75" customWidth="1"/>
    <col min="15371" max="15371" width="16.375" style="75" customWidth="1"/>
    <col min="15372" max="15372" width="15" style="75" customWidth="1"/>
    <col min="15373" max="15373" width="15.75" style="75" customWidth="1"/>
    <col min="15374" max="15374" width="16.125" style="75" customWidth="1"/>
    <col min="15375" max="15375" width="8.875" style="75" customWidth="1"/>
    <col min="15376" max="15376" width="9.875" style="75" customWidth="1"/>
    <col min="15377" max="15377" width="14.375" style="75" customWidth="1"/>
    <col min="15378" max="15378" width="10.625" style="75" customWidth="1"/>
    <col min="15379" max="15379" width="10.375" style="75" customWidth="1"/>
    <col min="15380" max="15380" width="14" style="75" customWidth="1"/>
    <col min="15381" max="15616" width="9.125" style="75"/>
    <col min="15617" max="15617" width="47.75" style="75" customWidth="1"/>
    <col min="15618" max="15618" width="19.25" style="75" customWidth="1"/>
    <col min="15619" max="15619" width="19.75" style="75" customWidth="1"/>
    <col min="15620" max="15620" width="16.375" style="75" customWidth="1"/>
    <col min="15621" max="15621" width="17.125" style="75" customWidth="1"/>
    <col min="15622" max="15622" width="18" style="75" customWidth="1"/>
    <col min="15623" max="15623" width="10.75" style="75" customWidth="1"/>
    <col min="15624" max="15624" width="10.25" style="75" customWidth="1"/>
    <col min="15625" max="15625" width="14.625" style="75" customWidth="1"/>
    <col min="15626" max="15626" width="15.625" style="75" customWidth="1"/>
    <col min="15627" max="15627" width="16.375" style="75" customWidth="1"/>
    <col min="15628" max="15628" width="15" style="75" customWidth="1"/>
    <col min="15629" max="15629" width="15.75" style="75" customWidth="1"/>
    <col min="15630" max="15630" width="16.125" style="75" customWidth="1"/>
    <col min="15631" max="15631" width="8.875" style="75" customWidth="1"/>
    <col min="15632" max="15632" width="9.875" style="75" customWidth="1"/>
    <col min="15633" max="15633" width="14.375" style="75" customWidth="1"/>
    <col min="15634" max="15634" width="10.625" style="75" customWidth="1"/>
    <col min="15635" max="15635" width="10.375" style="75" customWidth="1"/>
    <col min="15636" max="15636" width="14" style="75" customWidth="1"/>
    <col min="15637" max="15872" width="9.125" style="75"/>
    <col min="15873" max="15873" width="47.75" style="75" customWidth="1"/>
    <col min="15874" max="15874" width="19.25" style="75" customWidth="1"/>
    <col min="15875" max="15875" width="19.75" style="75" customWidth="1"/>
    <col min="15876" max="15876" width="16.375" style="75" customWidth="1"/>
    <col min="15877" max="15877" width="17.125" style="75" customWidth="1"/>
    <col min="15878" max="15878" width="18" style="75" customWidth="1"/>
    <col min="15879" max="15879" width="10.75" style="75" customWidth="1"/>
    <col min="15880" max="15880" width="10.25" style="75" customWidth="1"/>
    <col min="15881" max="15881" width="14.625" style="75" customWidth="1"/>
    <col min="15882" max="15882" width="15.625" style="75" customWidth="1"/>
    <col min="15883" max="15883" width="16.375" style="75" customWidth="1"/>
    <col min="15884" max="15884" width="15" style="75" customWidth="1"/>
    <col min="15885" max="15885" width="15.75" style="75" customWidth="1"/>
    <col min="15886" max="15886" width="16.125" style="75" customWidth="1"/>
    <col min="15887" max="15887" width="8.875" style="75" customWidth="1"/>
    <col min="15888" max="15888" width="9.875" style="75" customWidth="1"/>
    <col min="15889" max="15889" width="14.375" style="75" customWidth="1"/>
    <col min="15890" max="15890" width="10.625" style="75" customWidth="1"/>
    <col min="15891" max="15891" width="10.375" style="75" customWidth="1"/>
    <col min="15892" max="15892" width="14" style="75" customWidth="1"/>
    <col min="15893" max="16128" width="9.125" style="75"/>
    <col min="16129" max="16129" width="47.75" style="75" customWidth="1"/>
    <col min="16130" max="16130" width="19.25" style="75" customWidth="1"/>
    <col min="16131" max="16131" width="19.75" style="75" customWidth="1"/>
    <col min="16132" max="16132" width="16.375" style="75" customWidth="1"/>
    <col min="16133" max="16133" width="17.125" style="75" customWidth="1"/>
    <col min="16134" max="16134" width="18" style="75" customWidth="1"/>
    <col min="16135" max="16135" width="10.75" style="75" customWidth="1"/>
    <col min="16136" max="16136" width="10.25" style="75" customWidth="1"/>
    <col min="16137" max="16137" width="14.625" style="75" customWidth="1"/>
    <col min="16138" max="16138" width="15.625" style="75" customWidth="1"/>
    <col min="16139" max="16139" width="16.375" style="75" customWidth="1"/>
    <col min="16140" max="16140" width="15" style="75" customWidth="1"/>
    <col min="16141" max="16141" width="15.75" style="75" customWidth="1"/>
    <col min="16142" max="16142" width="16.125" style="75" customWidth="1"/>
    <col min="16143" max="16143" width="8.875" style="75" customWidth="1"/>
    <col min="16144" max="16144" width="9.875" style="75" customWidth="1"/>
    <col min="16145" max="16145" width="14.375" style="75" customWidth="1"/>
    <col min="16146" max="16146" width="10.625" style="75" customWidth="1"/>
    <col min="16147" max="16147" width="10.375" style="75" customWidth="1"/>
    <col min="16148" max="16148" width="14" style="75" customWidth="1"/>
    <col min="16149" max="16384" width="9.125" style="75"/>
  </cols>
  <sheetData>
    <row r="1" spans="1:20" s="1" customFormat="1" ht="21">
      <c r="A1" s="24" t="s">
        <v>396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s="1" customFormat="1" ht="21">
      <c r="A2" s="734" t="s">
        <v>226</v>
      </c>
      <c r="B2" s="734"/>
      <c r="C2" s="24"/>
      <c r="D2" s="24"/>
      <c r="E2" s="24"/>
      <c r="F2" s="24"/>
      <c r="G2" s="24"/>
      <c r="H2" s="24"/>
      <c r="I2" s="24"/>
    </row>
    <row r="3" spans="1:20" ht="14.25" thickBot="1"/>
    <row r="4" spans="1:20" s="1" customFormat="1" ht="36" customHeight="1">
      <c r="A4" s="735" t="s">
        <v>272</v>
      </c>
      <c r="B4" s="736"/>
      <c r="C4" s="736"/>
      <c r="D4" s="736"/>
      <c r="E4" s="736"/>
      <c r="F4" s="736"/>
      <c r="G4" s="736"/>
      <c r="H4" s="736"/>
      <c r="I4" s="737"/>
      <c r="J4" s="735" t="s">
        <v>397</v>
      </c>
      <c r="K4" s="736"/>
      <c r="L4" s="736"/>
      <c r="M4" s="736"/>
      <c r="N4" s="736"/>
      <c r="O4" s="736"/>
      <c r="P4" s="736"/>
      <c r="Q4" s="737"/>
      <c r="R4" s="132"/>
      <c r="S4" s="133" t="s">
        <v>205</v>
      </c>
      <c r="T4" s="134"/>
    </row>
    <row r="5" spans="1:20" s="1" customFormat="1" ht="29.25" customHeight="1">
      <c r="A5" s="738" t="s">
        <v>198</v>
      </c>
      <c r="B5" s="25" t="s">
        <v>206</v>
      </c>
      <c r="C5" s="25" t="s">
        <v>207</v>
      </c>
      <c r="D5" s="728" t="s">
        <v>5</v>
      </c>
      <c r="E5" s="78" t="s">
        <v>208</v>
      </c>
      <c r="F5" s="728" t="s">
        <v>182</v>
      </c>
      <c r="G5" s="728" t="s">
        <v>81</v>
      </c>
      <c r="H5" s="728" t="s">
        <v>82</v>
      </c>
      <c r="I5" s="731" t="s">
        <v>183</v>
      </c>
      <c r="J5" s="124" t="s">
        <v>206</v>
      </c>
      <c r="K5" s="25" t="s">
        <v>207</v>
      </c>
      <c r="L5" s="728" t="s">
        <v>5</v>
      </c>
      <c r="M5" s="135" t="s">
        <v>208</v>
      </c>
      <c r="N5" s="728" t="s">
        <v>182</v>
      </c>
      <c r="O5" s="728" t="s">
        <v>81</v>
      </c>
      <c r="P5" s="728" t="s">
        <v>82</v>
      </c>
      <c r="Q5" s="731" t="s">
        <v>183</v>
      </c>
      <c r="R5" s="136" t="s">
        <v>182</v>
      </c>
      <c r="S5" s="137" t="s">
        <v>82</v>
      </c>
      <c r="T5" s="138" t="s">
        <v>183</v>
      </c>
    </row>
    <row r="6" spans="1:20" s="1" customFormat="1" ht="24.75" customHeight="1">
      <c r="A6" s="739"/>
      <c r="B6" s="125" t="s">
        <v>209</v>
      </c>
      <c r="C6" s="125" t="s">
        <v>209</v>
      </c>
      <c r="D6" s="729"/>
      <c r="E6" s="78" t="s">
        <v>210</v>
      </c>
      <c r="F6" s="729"/>
      <c r="G6" s="729"/>
      <c r="H6" s="729"/>
      <c r="I6" s="732"/>
      <c r="J6" s="124" t="s">
        <v>209</v>
      </c>
      <c r="K6" s="125" t="s">
        <v>209</v>
      </c>
      <c r="L6" s="729"/>
      <c r="M6" s="139" t="s">
        <v>210</v>
      </c>
      <c r="N6" s="729"/>
      <c r="O6" s="729"/>
      <c r="P6" s="729"/>
      <c r="Q6" s="732"/>
      <c r="R6" s="136" t="s">
        <v>211</v>
      </c>
      <c r="S6" s="140" t="s">
        <v>211</v>
      </c>
      <c r="T6" s="138" t="s">
        <v>211</v>
      </c>
    </row>
    <row r="7" spans="1:20" s="1" customFormat="1" ht="21" customHeight="1" thickBot="1">
      <c r="A7" s="740"/>
      <c r="B7" s="141"/>
      <c r="C7" s="141"/>
      <c r="D7" s="730"/>
      <c r="E7" s="142"/>
      <c r="F7" s="730"/>
      <c r="G7" s="730"/>
      <c r="H7" s="730"/>
      <c r="I7" s="733"/>
      <c r="J7" s="143"/>
      <c r="K7" s="141"/>
      <c r="L7" s="730"/>
      <c r="M7" s="144"/>
      <c r="N7" s="730"/>
      <c r="O7" s="730"/>
      <c r="P7" s="730"/>
      <c r="Q7" s="733"/>
      <c r="R7" s="145" t="s">
        <v>212</v>
      </c>
      <c r="S7" s="146" t="s">
        <v>212</v>
      </c>
      <c r="T7" s="147" t="s">
        <v>212</v>
      </c>
    </row>
    <row r="8" spans="1:20" s="1" customFormat="1" ht="39.75" customHeight="1">
      <c r="A8" s="148" t="s">
        <v>227</v>
      </c>
      <c r="B8" s="149">
        <v>306549461.19</v>
      </c>
      <c r="C8" s="149">
        <v>1457870980.8500001</v>
      </c>
      <c r="D8" s="150">
        <v>42906233.870000005</v>
      </c>
      <c r="E8" s="151">
        <v>175681470.13000003</v>
      </c>
      <c r="F8" s="152">
        <v>1983008146.0400004</v>
      </c>
      <c r="G8" s="153">
        <v>107861</v>
      </c>
      <c r="H8" s="149" t="s">
        <v>147</v>
      </c>
      <c r="I8" s="154">
        <v>18384.848518370869</v>
      </c>
      <c r="J8" s="173">
        <v>314081714.73999995</v>
      </c>
      <c r="K8" s="149">
        <v>1534118096.96</v>
      </c>
      <c r="L8" s="149">
        <v>50392860.279999986</v>
      </c>
      <c r="M8" s="149">
        <v>163452458.06000003</v>
      </c>
      <c r="N8" s="149">
        <f>SUM(J8:M8)</f>
        <v>2062045130.04</v>
      </c>
      <c r="O8" s="149">
        <v>2264917</v>
      </c>
      <c r="P8" s="150" t="s">
        <v>147</v>
      </c>
      <c r="Q8" s="627">
        <f>+N8/O8</f>
        <v>910.42856318355155</v>
      </c>
      <c r="R8" s="658">
        <f>+(N8-F8)/F8*100</f>
        <v>3.9857115139861468</v>
      </c>
      <c r="S8" s="659">
        <f>+(O8-G8)/G8*100</f>
        <v>1999.8479524573295</v>
      </c>
      <c r="T8" s="660">
        <f>+(Q8-I8)/I8*100</f>
        <v>-95.047940904849909</v>
      </c>
    </row>
    <row r="9" spans="1:20" s="1" customFormat="1" ht="21">
      <c r="A9" s="161"/>
      <c r="B9" s="27"/>
      <c r="C9" s="27"/>
      <c r="D9" s="97"/>
      <c r="E9" s="97"/>
      <c r="F9" s="99"/>
      <c r="G9" s="27"/>
      <c r="H9" s="27"/>
      <c r="I9" s="628"/>
      <c r="J9" s="629"/>
      <c r="K9" s="27"/>
      <c r="L9" s="27"/>
      <c r="M9" s="27"/>
      <c r="N9" s="27"/>
      <c r="O9" s="39"/>
      <c r="P9" s="97"/>
      <c r="Q9" s="628"/>
      <c r="R9" s="661"/>
      <c r="S9" s="662"/>
      <c r="T9" s="663"/>
    </row>
    <row r="10" spans="1:20" s="1" customFormat="1" ht="21">
      <c r="A10" s="161" t="s">
        <v>228</v>
      </c>
      <c r="B10" s="27">
        <v>293546129.10000002</v>
      </c>
      <c r="C10" s="27">
        <v>1396030452.95</v>
      </c>
      <c r="D10" s="97">
        <v>41086220.859999999</v>
      </c>
      <c r="E10" s="98">
        <v>133924238.31</v>
      </c>
      <c r="F10" s="27">
        <v>1864587041.22</v>
      </c>
      <c r="G10" s="72">
        <v>107584</v>
      </c>
      <c r="H10" s="27" t="s">
        <v>147</v>
      </c>
      <c r="I10" s="628">
        <v>17331.453015504165</v>
      </c>
      <c r="J10" s="629">
        <v>303750013.38999999</v>
      </c>
      <c r="K10" s="27">
        <v>1483531747.8700001</v>
      </c>
      <c r="L10" s="27">
        <v>49086567.129999988</v>
      </c>
      <c r="M10" s="27">
        <v>154749133.83000001</v>
      </c>
      <c r="N10" s="27">
        <f>SUM(J10:M10)</f>
        <v>1991117462.22</v>
      </c>
      <c r="O10" s="533">
        <v>2264581</v>
      </c>
      <c r="P10" s="97" t="s">
        <v>147</v>
      </c>
      <c r="Q10" s="630">
        <f>+N10/O10</f>
        <v>879.24320756025065</v>
      </c>
      <c r="R10" s="661">
        <f>+(N10-F10)/F10*100</f>
        <v>6.7859755647133051</v>
      </c>
      <c r="S10" s="662">
        <f t="shared" ref="R10:S12" si="0">+(O10-G10)/G10*100</f>
        <v>2004.9421847114811</v>
      </c>
      <c r="T10" s="663">
        <f>+(Q10-I10)/I10*100</f>
        <v>-94.926892703262041</v>
      </c>
    </row>
    <row r="11" spans="1:20" s="1" customFormat="1" ht="26.85" customHeight="1">
      <c r="A11" s="161" t="s">
        <v>229</v>
      </c>
      <c r="B11" s="27">
        <v>859528.04</v>
      </c>
      <c r="C11" s="27">
        <v>4087695.93</v>
      </c>
      <c r="D11" s="97">
        <v>120303.95</v>
      </c>
      <c r="E11" s="98">
        <v>41622454.609999999</v>
      </c>
      <c r="F11" s="27">
        <v>46689982.530000001</v>
      </c>
      <c r="G11" s="39">
        <v>77</v>
      </c>
      <c r="H11" s="27" t="s">
        <v>159</v>
      </c>
      <c r="I11" s="628">
        <v>606363.40948051948</v>
      </c>
      <c r="J11" s="629">
        <v>1408999.28</v>
      </c>
      <c r="K11" s="27">
        <v>6898779.5099999998</v>
      </c>
      <c r="L11" s="27">
        <v>506858.23999999999</v>
      </c>
      <c r="M11" s="27">
        <v>481208.24</v>
      </c>
      <c r="N11" s="27">
        <f t="shared" ref="N11:N12" si="1">SUM(J11:M11)</f>
        <v>9295845.2699999996</v>
      </c>
      <c r="O11" s="533">
        <v>59</v>
      </c>
      <c r="P11" s="97" t="s">
        <v>159</v>
      </c>
      <c r="Q11" s="630">
        <f t="shared" ref="Q11:Q12" si="2">+N11/O11</f>
        <v>157556.69949152542</v>
      </c>
      <c r="R11" s="661">
        <f t="shared" si="0"/>
        <v>-80.090278971453728</v>
      </c>
      <c r="S11" s="662">
        <f t="shared" si="0"/>
        <v>-23.376623376623375</v>
      </c>
      <c r="T11" s="663">
        <f>+(Q11-I11)/I11*100</f>
        <v>-74.01612679325315</v>
      </c>
    </row>
    <row r="12" spans="1:20" s="1" customFormat="1" ht="26.1" customHeight="1">
      <c r="A12" s="161" t="s">
        <v>230</v>
      </c>
      <c r="B12" s="27">
        <v>12143804.050000001</v>
      </c>
      <c r="C12" s="27">
        <v>57752831.969999999</v>
      </c>
      <c r="D12" s="97">
        <v>1699709.06</v>
      </c>
      <c r="E12" s="98">
        <v>134777.21</v>
      </c>
      <c r="F12" s="27">
        <v>71731122.289999992</v>
      </c>
      <c r="G12" s="39">
        <v>200</v>
      </c>
      <c r="H12" s="27" t="s">
        <v>84</v>
      </c>
      <c r="I12" s="628">
        <v>358655.61144999997</v>
      </c>
      <c r="J12" s="629">
        <v>8922702.0700000003</v>
      </c>
      <c r="K12" s="27">
        <v>43687569.579999998</v>
      </c>
      <c r="L12" s="27">
        <v>799434.91</v>
      </c>
      <c r="M12" s="27">
        <v>8222115.9900000002</v>
      </c>
      <c r="N12" s="27">
        <f t="shared" si="1"/>
        <v>61631822.549999997</v>
      </c>
      <c r="O12" s="533">
        <v>277</v>
      </c>
      <c r="P12" s="97" t="s">
        <v>84</v>
      </c>
      <c r="Q12" s="630">
        <f t="shared" si="2"/>
        <v>222497.55433212995</v>
      </c>
      <c r="R12" s="661">
        <f t="shared" si="0"/>
        <v>-14.079383421842731</v>
      </c>
      <c r="S12" s="662">
        <f t="shared" si="0"/>
        <v>38.5</v>
      </c>
      <c r="T12" s="663">
        <f t="shared" ref="T12" si="3">+(Q12-I12)/I12*100</f>
        <v>-37.96345373418248</v>
      </c>
    </row>
    <row r="13" spans="1:20" s="1" customFormat="1" ht="21">
      <c r="A13" s="155"/>
      <c r="B13" s="102"/>
      <c r="C13" s="102"/>
      <c r="D13" s="156"/>
      <c r="E13" s="581"/>
      <c r="F13" s="157"/>
      <c r="G13" s="102"/>
      <c r="H13" s="102"/>
      <c r="I13" s="158"/>
      <c r="J13" s="631"/>
      <c r="K13" s="130"/>
      <c r="L13" s="130"/>
      <c r="M13" s="632"/>
      <c r="N13" s="130"/>
      <c r="O13" s="633"/>
      <c r="P13" s="130"/>
      <c r="Q13" s="634"/>
      <c r="R13" s="655"/>
      <c r="S13" s="656"/>
      <c r="T13" s="657"/>
    </row>
    <row r="14" spans="1:20" s="1" customFormat="1" ht="21.75" thickBot="1">
      <c r="A14" s="162" t="s">
        <v>219</v>
      </c>
      <c r="B14" s="163">
        <f>SUM(B10:B13)</f>
        <v>306549461.19000006</v>
      </c>
      <c r="C14" s="163">
        <f>SUM(C10:C13)</f>
        <v>1457870980.8500001</v>
      </c>
      <c r="D14" s="163">
        <f>SUM(D10:D13)</f>
        <v>42906233.870000005</v>
      </c>
      <c r="E14" s="163">
        <f>SUM(E10:E13)</f>
        <v>175681470.13000003</v>
      </c>
      <c r="F14" s="163">
        <f>SUM(F10:F13)</f>
        <v>1983008146.04</v>
      </c>
      <c r="G14" s="163"/>
      <c r="H14" s="163"/>
      <c r="I14" s="164"/>
      <c r="J14" s="165">
        <f>SUM(J10:J13)</f>
        <v>314081714.73999995</v>
      </c>
      <c r="K14" s="166">
        <f>SUM(K10:K13)</f>
        <v>1534118096.96</v>
      </c>
      <c r="L14" s="166">
        <f>SUM(L10:L13)</f>
        <v>50392860.279999986</v>
      </c>
      <c r="M14" s="167">
        <f>SUM(M10:M13)</f>
        <v>163452458.06000003</v>
      </c>
      <c r="N14" s="131">
        <f>SUM(N10:N13)</f>
        <v>2062045130.04</v>
      </c>
      <c r="O14" s="168"/>
      <c r="P14" s="168"/>
      <c r="Q14" s="169"/>
      <c r="R14" s="170"/>
      <c r="S14" s="171"/>
      <c r="T14" s="172"/>
    </row>
    <row r="15" spans="1:20" ht="14.25" thickTop="1"/>
    <row r="18" spans="1:10" ht="21">
      <c r="A18" s="238" t="s">
        <v>249</v>
      </c>
      <c r="B18" s="651"/>
      <c r="C18" s="651"/>
      <c r="D18" s="651"/>
      <c r="E18" s="651"/>
      <c r="F18" s="652"/>
      <c r="G18" s="653"/>
      <c r="H18" s="651"/>
      <c r="I18" s="651"/>
      <c r="J18" s="651"/>
    </row>
    <row r="19" spans="1:10" ht="21">
      <c r="A19" s="241" t="s">
        <v>417</v>
      </c>
      <c r="B19" s="651"/>
      <c r="C19" s="651"/>
      <c r="D19" s="651"/>
      <c r="E19" s="651"/>
      <c r="F19" s="652"/>
      <c r="G19" s="653"/>
      <c r="H19" s="651"/>
      <c r="I19" s="651"/>
      <c r="J19" s="651"/>
    </row>
    <row r="20" spans="1:10" ht="21">
      <c r="A20" s="240" t="s">
        <v>409</v>
      </c>
      <c r="I20" s="651"/>
    </row>
    <row r="21" spans="1:10" ht="21">
      <c r="A21" s="1"/>
      <c r="I21" s="242"/>
    </row>
    <row r="22" spans="1:10" ht="21">
      <c r="A22" s="1"/>
      <c r="I22" s="242"/>
    </row>
    <row r="23" spans="1:10" ht="21">
      <c r="A23" s="1"/>
      <c r="B23" s="282"/>
      <c r="C23" s="282"/>
      <c r="D23" s="282"/>
      <c r="E23" s="282"/>
      <c r="F23" s="282"/>
    </row>
    <row r="24" spans="1:10" ht="21">
      <c r="A24" s="1"/>
      <c r="B24" s="282"/>
      <c r="C24" s="282"/>
      <c r="D24" s="282"/>
      <c r="E24" s="282"/>
      <c r="F24" s="282"/>
    </row>
    <row r="25" spans="1:10" ht="21">
      <c r="A25" s="1"/>
      <c r="B25" s="282"/>
      <c r="C25" s="282"/>
      <c r="D25" s="282"/>
      <c r="E25" s="282"/>
      <c r="F25" s="282"/>
    </row>
    <row r="26" spans="1:10" ht="21">
      <c r="A26" s="1"/>
      <c r="B26" s="282"/>
      <c r="C26" s="282"/>
      <c r="D26" s="282"/>
      <c r="E26" s="282"/>
      <c r="F26" s="282"/>
    </row>
    <row r="27" spans="1:10" ht="21">
      <c r="A27" s="1"/>
      <c r="B27" s="282"/>
      <c r="C27" s="282"/>
      <c r="D27" s="282"/>
      <c r="E27" s="282"/>
      <c r="F27" s="282"/>
    </row>
    <row r="28" spans="1:10" ht="21">
      <c r="A28" s="1"/>
    </row>
    <row r="29" spans="1:10" ht="21">
      <c r="A29" s="1"/>
    </row>
    <row r="30" spans="1:10" ht="21">
      <c r="A30" s="1"/>
    </row>
    <row r="31" spans="1:10" ht="21">
      <c r="A31" s="24"/>
    </row>
    <row r="32" spans="1:10" ht="21">
      <c r="A32" s="1"/>
    </row>
    <row r="33" spans="1:6" ht="21">
      <c r="A33" s="1"/>
    </row>
    <row r="34" spans="1:6" s="1" customFormat="1" ht="21">
      <c r="B34" s="75"/>
      <c r="C34" s="75"/>
      <c r="D34" s="75"/>
      <c r="E34" s="75"/>
      <c r="F34" s="75"/>
    </row>
    <row r="35" spans="1:6" s="1" customFormat="1" ht="21">
      <c r="F35" s="75"/>
    </row>
    <row r="36" spans="1:6" s="1" customFormat="1" ht="21">
      <c r="F36" s="75"/>
    </row>
    <row r="37" spans="1:6" s="1" customFormat="1" ht="21">
      <c r="F37" s="75"/>
    </row>
    <row r="38" spans="1:6" s="1" customFormat="1" ht="21">
      <c r="F38" s="75"/>
    </row>
    <row r="39" spans="1:6" s="1" customFormat="1" ht="21">
      <c r="F39" s="75"/>
    </row>
    <row r="40" spans="1:6" s="1" customFormat="1" ht="21"/>
    <row r="41" spans="1:6" s="1" customFormat="1" ht="23.25">
      <c r="A41" s="37" t="s">
        <v>220</v>
      </c>
      <c r="B41" s="23"/>
      <c r="C41" s="23"/>
      <c r="D41" s="23"/>
      <c r="E41" s="23"/>
    </row>
    <row r="42" spans="1:6" ht="23.25">
      <c r="A42" s="23" t="s">
        <v>221</v>
      </c>
      <c r="B42" s="23"/>
      <c r="C42" s="23"/>
      <c r="D42" s="23"/>
      <c r="E42" s="23"/>
    </row>
    <row r="43" spans="1:6" ht="23.25">
      <c r="A43" s="23"/>
      <c r="B43" s="23"/>
      <c r="C43" s="23"/>
      <c r="D43" s="23"/>
      <c r="E43" s="23"/>
    </row>
    <row r="44" spans="1:6" ht="23.25">
      <c r="A44" s="23" t="s">
        <v>222</v>
      </c>
      <c r="B44" s="23"/>
      <c r="C44" s="23"/>
      <c r="D44" s="23"/>
      <c r="E44" s="23"/>
    </row>
    <row r="45" spans="1:6" ht="23.25">
      <c r="A45" s="23" t="s">
        <v>223</v>
      </c>
      <c r="B45" s="23"/>
      <c r="C45" s="23"/>
      <c r="D45" s="23"/>
      <c r="E45" s="23"/>
    </row>
    <row r="46" spans="1:6" ht="23.25">
      <c r="A46" s="23" t="s">
        <v>224</v>
      </c>
      <c r="B46" s="23"/>
      <c r="C46" s="23"/>
      <c r="D46" s="23"/>
      <c r="E46" s="23"/>
    </row>
    <row r="47" spans="1:6" ht="23.25">
      <c r="A47" s="23" t="s">
        <v>225</v>
      </c>
      <c r="B47" s="23"/>
      <c r="C47" s="23"/>
      <c r="D47" s="23"/>
      <c r="E47" s="23"/>
    </row>
    <row r="48" spans="1:6" ht="23.25">
      <c r="A48" s="23"/>
      <c r="B48" s="23"/>
      <c r="C48" s="23"/>
      <c r="D48" s="23"/>
      <c r="E48" s="23"/>
    </row>
    <row r="49" spans="1:5" ht="23.25">
      <c r="A49" s="23"/>
      <c r="B49" s="23"/>
      <c r="C49" s="23"/>
      <c r="D49" s="23"/>
      <c r="E49" s="23"/>
    </row>
    <row r="50" spans="1:5" ht="23.25">
      <c r="A50" s="23"/>
      <c r="B50" s="23"/>
      <c r="C50" s="23"/>
      <c r="D50" s="23"/>
      <c r="E50" s="23"/>
    </row>
  </sheetData>
  <mergeCells count="14">
    <mergeCell ref="N5:N7"/>
    <mergeCell ref="O5:O7"/>
    <mergeCell ref="P5:P7"/>
    <mergeCell ref="Q5:Q7"/>
    <mergeCell ref="A2:B2"/>
    <mergeCell ref="A4:I4"/>
    <mergeCell ref="J4:Q4"/>
    <mergeCell ref="A5:A7"/>
    <mergeCell ref="D5:D7"/>
    <mergeCell ref="F5:F7"/>
    <mergeCell ref="G5:G7"/>
    <mergeCell ref="H5:H7"/>
    <mergeCell ref="I5:I7"/>
    <mergeCell ref="L5:L7"/>
  </mergeCells>
  <pageMargins left="0.70866141732283461" right="0.51181102362204722" top="0.94488188976377951" bottom="0.74803149606299213" header="0.31496062992125984" footer="0.31496062992125984"/>
  <pageSetup paperSize="9" scale="38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48072-E245-416D-8C1D-F654A1CE3D47}">
  <sheetPr>
    <pageSetUpPr fitToPage="1"/>
  </sheetPr>
  <dimension ref="B2:Q74"/>
  <sheetViews>
    <sheetView topLeftCell="A20" zoomScale="90" zoomScaleNormal="90" workbookViewId="0">
      <selection activeCell="B2" sqref="B2:O34"/>
    </sheetView>
  </sheetViews>
  <sheetFormatPr defaultRowHeight="21"/>
  <cols>
    <col min="1" max="1" width="4.375" style="1" customWidth="1"/>
    <col min="2" max="2" width="37" style="1" customWidth="1"/>
    <col min="3" max="3" width="25.25" style="1" customWidth="1"/>
    <col min="4" max="4" width="19.125" style="1" customWidth="1"/>
    <col min="5" max="6" width="17.375" style="1" customWidth="1"/>
    <col min="7" max="7" width="16.125" style="1" customWidth="1"/>
    <col min="8" max="8" width="20" style="1" customWidth="1"/>
    <col min="9" max="9" width="17" style="256" customWidth="1"/>
    <col min="10" max="10" width="18.875" style="256" customWidth="1"/>
    <col min="11" max="11" width="16.125" style="256" customWidth="1"/>
    <col min="12" max="12" width="16.875" style="256" bestFit="1" customWidth="1"/>
    <col min="13" max="13" width="14.875" style="256" customWidth="1"/>
    <col min="14" max="14" width="18.375" style="256" customWidth="1"/>
    <col min="15" max="15" width="11.875" style="1" customWidth="1"/>
    <col min="16" max="254" width="9.125" style="1"/>
    <col min="255" max="255" width="4.375" style="1" customWidth="1"/>
    <col min="256" max="256" width="30.125" style="1" customWidth="1"/>
    <col min="257" max="257" width="25.25" style="1" customWidth="1"/>
    <col min="258" max="258" width="19.125" style="1" customWidth="1"/>
    <col min="259" max="260" width="17.375" style="1" customWidth="1"/>
    <col min="261" max="261" width="16.125" style="1" customWidth="1"/>
    <col min="262" max="262" width="20" style="1" customWidth="1"/>
    <col min="263" max="263" width="17" style="1" customWidth="1"/>
    <col min="264" max="264" width="18.875" style="1" customWidth="1"/>
    <col min="265" max="266" width="16.125" style="1" customWidth="1"/>
    <col min="267" max="267" width="14.875" style="1" customWidth="1"/>
    <col min="268" max="268" width="18.375" style="1" customWidth="1"/>
    <col min="269" max="269" width="11.25" style="1" customWidth="1"/>
    <col min="270" max="270" width="11" style="1" customWidth="1"/>
    <col min="271" max="271" width="11.875" style="1" customWidth="1"/>
    <col min="272" max="510" width="9.125" style="1"/>
    <col min="511" max="511" width="4.375" style="1" customWidth="1"/>
    <col min="512" max="512" width="30.125" style="1" customWidth="1"/>
    <col min="513" max="513" width="25.25" style="1" customWidth="1"/>
    <col min="514" max="514" width="19.125" style="1" customWidth="1"/>
    <col min="515" max="516" width="17.375" style="1" customWidth="1"/>
    <col min="517" max="517" width="16.125" style="1" customWidth="1"/>
    <col min="518" max="518" width="20" style="1" customWidth="1"/>
    <col min="519" max="519" width="17" style="1" customWidth="1"/>
    <col min="520" max="520" width="18.875" style="1" customWidth="1"/>
    <col min="521" max="522" width="16.125" style="1" customWidth="1"/>
    <col min="523" max="523" width="14.875" style="1" customWidth="1"/>
    <col min="524" max="524" width="18.375" style="1" customWidth="1"/>
    <col min="525" max="525" width="11.25" style="1" customWidth="1"/>
    <col min="526" max="526" width="11" style="1" customWidth="1"/>
    <col min="527" max="527" width="11.875" style="1" customWidth="1"/>
    <col min="528" max="766" width="9.125" style="1"/>
    <col min="767" max="767" width="4.375" style="1" customWidth="1"/>
    <col min="768" max="768" width="30.125" style="1" customWidth="1"/>
    <col min="769" max="769" width="25.25" style="1" customWidth="1"/>
    <col min="770" max="770" width="19.125" style="1" customWidth="1"/>
    <col min="771" max="772" width="17.375" style="1" customWidth="1"/>
    <col min="773" max="773" width="16.125" style="1" customWidth="1"/>
    <col min="774" max="774" width="20" style="1" customWidth="1"/>
    <col min="775" max="775" width="17" style="1" customWidth="1"/>
    <col min="776" max="776" width="18.875" style="1" customWidth="1"/>
    <col min="777" max="778" width="16.125" style="1" customWidth="1"/>
    <col min="779" max="779" width="14.875" style="1" customWidth="1"/>
    <col min="780" max="780" width="18.375" style="1" customWidth="1"/>
    <col min="781" max="781" width="11.25" style="1" customWidth="1"/>
    <col min="782" max="782" width="11" style="1" customWidth="1"/>
    <col min="783" max="783" width="11.875" style="1" customWidth="1"/>
    <col min="784" max="1022" width="9.125" style="1"/>
    <col min="1023" max="1023" width="4.375" style="1" customWidth="1"/>
    <col min="1024" max="1024" width="30.125" style="1" customWidth="1"/>
    <col min="1025" max="1025" width="25.25" style="1" customWidth="1"/>
    <col min="1026" max="1026" width="19.125" style="1" customWidth="1"/>
    <col min="1027" max="1028" width="17.375" style="1" customWidth="1"/>
    <col min="1029" max="1029" width="16.125" style="1" customWidth="1"/>
    <col min="1030" max="1030" width="20" style="1" customWidth="1"/>
    <col min="1031" max="1031" width="17" style="1" customWidth="1"/>
    <col min="1032" max="1032" width="18.875" style="1" customWidth="1"/>
    <col min="1033" max="1034" width="16.125" style="1" customWidth="1"/>
    <col min="1035" max="1035" width="14.875" style="1" customWidth="1"/>
    <col min="1036" max="1036" width="18.375" style="1" customWidth="1"/>
    <col min="1037" max="1037" width="11.25" style="1" customWidth="1"/>
    <col min="1038" max="1038" width="11" style="1" customWidth="1"/>
    <col min="1039" max="1039" width="11.875" style="1" customWidth="1"/>
    <col min="1040" max="1278" width="9.125" style="1"/>
    <col min="1279" max="1279" width="4.375" style="1" customWidth="1"/>
    <col min="1280" max="1280" width="30.125" style="1" customWidth="1"/>
    <col min="1281" max="1281" width="25.25" style="1" customWidth="1"/>
    <col min="1282" max="1282" width="19.125" style="1" customWidth="1"/>
    <col min="1283" max="1284" width="17.375" style="1" customWidth="1"/>
    <col min="1285" max="1285" width="16.125" style="1" customWidth="1"/>
    <col min="1286" max="1286" width="20" style="1" customWidth="1"/>
    <col min="1287" max="1287" width="17" style="1" customWidth="1"/>
    <col min="1288" max="1288" width="18.875" style="1" customWidth="1"/>
    <col min="1289" max="1290" width="16.125" style="1" customWidth="1"/>
    <col min="1291" max="1291" width="14.875" style="1" customWidth="1"/>
    <col min="1292" max="1292" width="18.375" style="1" customWidth="1"/>
    <col min="1293" max="1293" width="11.25" style="1" customWidth="1"/>
    <col min="1294" max="1294" width="11" style="1" customWidth="1"/>
    <col min="1295" max="1295" width="11.875" style="1" customWidth="1"/>
    <col min="1296" max="1534" width="9.125" style="1"/>
    <col min="1535" max="1535" width="4.375" style="1" customWidth="1"/>
    <col min="1536" max="1536" width="30.125" style="1" customWidth="1"/>
    <col min="1537" max="1537" width="25.25" style="1" customWidth="1"/>
    <col min="1538" max="1538" width="19.125" style="1" customWidth="1"/>
    <col min="1539" max="1540" width="17.375" style="1" customWidth="1"/>
    <col min="1541" max="1541" width="16.125" style="1" customWidth="1"/>
    <col min="1542" max="1542" width="20" style="1" customWidth="1"/>
    <col min="1543" max="1543" width="17" style="1" customWidth="1"/>
    <col min="1544" max="1544" width="18.875" style="1" customWidth="1"/>
    <col min="1545" max="1546" width="16.125" style="1" customWidth="1"/>
    <col min="1547" max="1547" width="14.875" style="1" customWidth="1"/>
    <col min="1548" max="1548" width="18.375" style="1" customWidth="1"/>
    <col min="1549" max="1549" width="11.25" style="1" customWidth="1"/>
    <col min="1550" max="1550" width="11" style="1" customWidth="1"/>
    <col min="1551" max="1551" width="11.875" style="1" customWidth="1"/>
    <col min="1552" max="1790" width="9.125" style="1"/>
    <col min="1791" max="1791" width="4.375" style="1" customWidth="1"/>
    <col min="1792" max="1792" width="30.125" style="1" customWidth="1"/>
    <col min="1793" max="1793" width="25.25" style="1" customWidth="1"/>
    <col min="1794" max="1794" width="19.125" style="1" customWidth="1"/>
    <col min="1795" max="1796" width="17.375" style="1" customWidth="1"/>
    <col min="1797" max="1797" width="16.125" style="1" customWidth="1"/>
    <col min="1798" max="1798" width="20" style="1" customWidth="1"/>
    <col min="1799" max="1799" width="17" style="1" customWidth="1"/>
    <col min="1800" max="1800" width="18.875" style="1" customWidth="1"/>
    <col min="1801" max="1802" width="16.125" style="1" customWidth="1"/>
    <col min="1803" max="1803" width="14.875" style="1" customWidth="1"/>
    <col min="1804" max="1804" width="18.375" style="1" customWidth="1"/>
    <col min="1805" max="1805" width="11.25" style="1" customWidth="1"/>
    <col min="1806" max="1806" width="11" style="1" customWidth="1"/>
    <col min="1807" max="1807" width="11.875" style="1" customWidth="1"/>
    <col min="1808" max="2046" width="9.125" style="1"/>
    <col min="2047" max="2047" width="4.375" style="1" customWidth="1"/>
    <col min="2048" max="2048" width="30.125" style="1" customWidth="1"/>
    <col min="2049" max="2049" width="25.25" style="1" customWidth="1"/>
    <col min="2050" max="2050" width="19.125" style="1" customWidth="1"/>
    <col min="2051" max="2052" width="17.375" style="1" customWidth="1"/>
    <col min="2053" max="2053" width="16.125" style="1" customWidth="1"/>
    <col min="2054" max="2054" width="20" style="1" customWidth="1"/>
    <col min="2055" max="2055" width="17" style="1" customWidth="1"/>
    <col min="2056" max="2056" width="18.875" style="1" customWidth="1"/>
    <col min="2057" max="2058" width="16.125" style="1" customWidth="1"/>
    <col min="2059" max="2059" width="14.875" style="1" customWidth="1"/>
    <col min="2060" max="2060" width="18.375" style="1" customWidth="1"/>
    <col min="2061" max="2061" width="11.25" style="1" customWidth="1"/>
    <col min="2062" max="2062" width="11" style="1" customWidth="1"/>
    <col min="2063" max="2063" width="11.875" style="1" customWidth="1"/>
    <col min="2064" max="2302" width="9.125" style="1"/>
    <col min="2303" max="2303" width="4.375" style="1" customWidth="1"/>
    <col min="2304" max="2304" width="30.125" style="1" customWidth="1"/>
    <col min="2305" max="2305" width="25.25" style="1" customWidth="1"/>
    <col min="2306" max="2306" width="19.125" style="1" customWidth="1"/>
    <col min="2307" max="2308" width="17.375" style="1" customWidth="1"/>
    <col min="2309" max="2309" width="16.125" style="1" customWidth="1"/>
    <col min="2310" max="2310" width="20" style="1" customWidth="1"/>
    <col min="2311" max="2311" width="17" style="1" customWidth="1"/>
    <col min="2312" max="2312" width="18.875" style="1" customWidth="1"/>
    <col min="2313" max="2314" width="16.125" style="1" customWidth="1"/>
    <col min="2315" max="2315" width="14.875" style="1" customWidth="1"/>
    <col min="2316" max="2316" width="18.375" style="1" customWidth="1"/>
    <col min="2317" max="2317" width="11.25" style="1" customWidth="1"/>
    <col min="2318" max="2318" width="11" style="1" customWidth="1"/>
    <col min="2319" max="2319" width="11.875" style="1" customWidth="1"/>
    <col min="2320" max="2558" width="9.125" style="1"/>
    <col min="2559" max="2559" width="4.375" style="1" customWidth="1"/>
    <col min="2560" max="2560" width="30.125" style="1" customWidth="1"/>
    <col min="2561" max="2561" width="25.25" style="1" customWidth="1"/>
    <col min="2562" max="2562" width="19.125" style="1" customWidth="1"/>
    <col min="2563" max="2564" width="17.375" style="1" customWidth="1"/>
    <col min="2565" max="2565" width="16.125" style="1" customWidth="1"/>
    <col min="2566" max="2566" width="20" style="1" customWidth="1"/>
    <col min="2567" max="2567" width="17" style="1" customWidth="1"/>
    <col min="2568" max="2568" width="18.875" style="1" customWidth="1"/>
    <col min="2569" max="2570" width="16.125" style="1" customWidth="1"/>
    <col min="2571" max="2571" width="14.875" style="1" customWidth="1"/>
    <col min="2572" max="2572" width="18.375" style="1" customWidth="1"/>
    <col min="2573" max="2573" width="11.25" style="1" customWidth="1"/>
    <col min="2574" max="2574" width="11" style="1" customWidth="1"/>
    <col min="2575" max="2575" width="11.875" style="1" customWidth="1"/>
    <col min="2576" max="2814" width="9.125" style="1"/>
    <col min="2815" max="2815" width="4.375" style="1" customWidth="1"/>
    <col min="2816" max="2816" width="30.125" style="1" customWidth="1"/>
    <col min="2817" max="2817" width="25.25" style="1" customWidth="1"/>
    <col min="2818" max="2818" width="19.125" style="1" customWidth="1"/>
    <col min="2819" max="2820" width="17.375" style="1" customWidth="1"/>
    <col min="2821" max="2821" width="16.125" style="1" customWidth="1"/>
    <col min="2822" max="2822" width="20" style="1" customWidth="1"/>
    <col min="2823" max="2823" width="17" style="1" customWidth="1"/>
    <col min="2824" max="2824" width="18.875" style="1" customWidth="1"/>
    <col min="2825" max="2826" width="16.125" style="1" customWidth="1"/>
    <col min="2827" max="2827" width="14.875" style="1" customWidth="1"/>
    <col min="2828" max="2828" width="18.375" style="1" customWidth="1"/>
    <col min="2829" max="2829" width="11.25" style="1" customWidth="1"/>
    <col min="2830" max="2830" width="11" style="1" customWidth="1"/>
    <col min="2831" max="2831" width="11.875" style="1" customWidth="1"/>
    <col min="2832" max="3070" width="9.125" style="1"/>
    <col min="3071" max="3071" width="4.375" style="1" customWidth="1"/>
    <col min="3072" max="3072" width="30.125" style="1" customWidth="1"/>
    <col min="3073" max="3073" width="25.25" style="1" customWidth="1"/>
    <col min="3074" max="3074" width="19.125" style="1" customWidth="1"/>
    <col min="3075" max="3076" width="17.375" style="1" customWidth="1"/>
    <col min="3077" max="3077" width="16.125" style="1" customWidth="1"/>
    <col min="3078" max="3078" width="20" style="1" customWidth="1"/>
    <col min="3079" max="3079" width="17" style="1" customWidth="1"/>
    <col min="3080" max="3080" width="18.875" style="1" customWidth="1"/>
    <col min="3081" max="3082" width="16.125" style="1" customWidth="1"/>
    <col min="3083" max="3083" width="14.875" style="1" customWidth="1"/>
    <col min="3084" max="3084" width="18.375" style="1" customWidth="1"/>
    <col min="3085" max="3085" width="11.25" style="1" customWidth="1"/>
    <col min="3086" max="3086" width="11" style="1" customWidth="1"/>
    <col min="3087" max="3087" width="11.875" style="1" customWidth="1"/>
    <col min="3088" max="3326" width="9.125" style="1"/>
    <col min="3327" max="3327" width="4.375" style="1" customWidth="1"/>
    <col min="3328" max="3328" width="30.125" style="1" customWidth="1"/>
    <col min="3329" max="3329" width="25.25" style="1" customWidth="1"/>
    <col min="3330" max="3330" width="19.125" style="1" customWidth="1"/>
    <col min="3331" max="3332" width="17.375" style="1" customWidth="1"/>
    <col min="3333" max="3333" width="16.125" style="1" customWidth="1"/>
    <col min="3334" max="3334" width="20" style="1" customWidth="1"/>
    <col min="3335" max="3335" width="17" style="1" customWidth="1"/>
    <col min="3336" max="3336" width="18.875" style="1" customWidth="1"/>
    <col min="3337" max="3338" width="16.125" style="1" customWidth="1"/>
    <col min="3339" max="3339" width="14.875" style="1" customWidth="1"/>
    <col min="3340" max="3340" width="18.375" style="1" customWidth="1"/>
    <col min="3341" max="3341" width="11.25" style="1" customWidth="1"/>
    <col min="3342" max="3342" width="11" style="1" customWidth="1"/>
    <col min="3343" max="3343" width="11.875" style="1" customWidth="1"/>
    <col min="3344" max="3582" width="9.125" style="1"/>
    <col min="3583" max="3583" width="4.375" style="1" customWidth="1"/>
    <col min="3584" max="3584" width="30.125" style="1" customWidth="1"/>
    <col min="3585" max="3585" width="25.25" style="1" customWidth="1"/>
    <col min="3586" max="3586" width="19.125" style="1" customWidth="1"/>
    <col min="3587" max="3588" width="17.375" style="1" customWidth="1"/>
    <col min="3589" max="3589" width="16.125" style="1" customWidth="1"/>
    <col min="3590" max="3590" width="20" style="1" customWidth="1"/>
    <col min="3591" max="3591" width="17" style="1" customWidth="1"/>
    <col min="3592" max="3592" width="18.875" style="1" customWidth="1"/>
    <col min="3593" max="3594" width="16.125" style="1" customWidth="1"/>
    <col min="3595" max="3595" width="14.875" style="1" customWidth="1"/>
    <col min="3596" max="3596" width="18.375" style="1" customWidth="1"/>
    <col min="3597" max="3597" width="11.25" style="1" customWidth="1"/>
    <col min="3598" max="3598" width="11" style="1" customWidth="1"/>
    <col min="3599" max="3599" width="11.875" style="1" customWidth="1"/>
    <col min="3600" max="3838" width="9.125" style="1"/>
    <col min="3839" max="3839" width="4.375" style="1" customWidth="1"/>
    <col min="3840" max="3840" width="30.125" style="1" customWidth="1"/>
    <col min="3841" max="3841" width="25.25" style="1" customWidth="1"/>
    <col min="3842" max="3842" width="19.125" style="1" customWidth="1"/>
    <col min="3843" max="3844" width="17.375" style="1" customWidth="1"/>
    <col min="3845" max="3845" width="16.125" style="1" customWidth="1"/>
    <col min="3846" max="3846" width="20" style="1" customWidth="1"/>
    <col min="3847" max="3847" width="17" style="1" customWidth="1"/>
    <col min="3848" max="3848" width="18.875" style="1" customWidth="1"/>
    <col min="3849" max="3850" width="16.125" style="1" customWidth="1"/>
    <col min="3851" max="3851" width="14.875" style="1" customWidth="1"/>
    <col min="3852" max="3852" width="18.375" style="1" customWidth="1"/>
    <col min="3853" max="3853" width="11.25" style="1" customWidth="1"/>
    <col min="3854" max="3854" width="11" style="1" customWidth="1"/>
    <col min="3855" max="3855" width="11.875" style="1" customWidth="1"/>
    <col min="3856" max="4094" width="9.125" style="1"/>
    <col min="4095" max="4095" width="4.375" style="1" customWidth="1"/>
    <col min="4096" max="4096" width="30.125" style="1" customWidth="1"/>
    <col min="4097" max="4097" width="25.25" style="1" customWidth="1"/>
    <col min="4098" max="4098" width="19.125" style="1" customWidth="1"/>
    <col min="4099" max="4100" width="17.375" style="1" customWidth="1"/>
    <col min="4101" max="4101" width="16.125" style="1" customWidth="1"/>
    <col min="4102" max="4102" width="20" style="1" customWidth="1"/>
    <col min="4103" max="4103" width="17" style="1" customWidth="1"/>
    <col min="4104" max="4104" width="18.875" style="1" customWidth="1"/>
    <col min="4105" max="4106" width="16.125" style="1" customWidth="1"/>
    <col min="4107" max="4107" width="14.875" style="1" customWidth="1"/>
    <col min="4108" max="4108" width="18.375" style="1" customWidth="1"/>
    <col min="4109" max="4109" width="11.25" style="1" customWidth="1"/>
    <col min="4110" max="4110" width="11" style="1" customWidth="1"/>
    <col min="4111" max="4111" width="11.875" style="1" customWidth="1"/>
    <col min="4112" max="4350" width="9.125" style="1"/>
    <col min="4351" max="4351" width="4.375" style="1" customWidth="1"/>
    <col min="4352" max="4352" width="30.125" style="1" customWidth="1"/>
    <col min="4353" max="4353" width="25.25" style="1" customWidth="1"/>
    <col min="4354" max="4354" width="19.125" style="1" customWidth="1"/>
    <col min="4355" max="4356" width="17.375" style="1" customWidth="1"/>
    <col min="4357" max="4357" width="16.125" style="1" customWidth="1"/>
    <col min="4358" max="4358" width="20" style="1" customWidth="1"/>
    <col min="4359" max="4359" width="17" style="1" customWidth="1"/>
    <col min="4360" max="4360" width="18.875" style="1" customWidth="1"/>
    <col min="4361" max="4362" width="16.125" style="1" customWidth="1"/>
    <col min="4363" max="4363" width="14.875" style="1" customWidth="1"/>
    <col min="4364" max="4364" width="18.375" style="1" customWidth="1"/>
    <col min="4365" max="4365" width="11.25" style="1" customWidth="1"/>
    <col min="4366" max="4366" width="11" style="1" customWidth="1"/>
    <col min="4367" max="4367" width="11.875" style="1" customWidth="1"/>
    <col min="4368" max="4606" width="9.125" style="1"/>
    <col min="4607" max="4607" width="4.375" style="1" customWidth="1"/>
    <col min="4608" max="4608" width="30.125" style="1" customWidth="1"/>
    <col min="4609" max="4609" width="25.25" style="1" customWidth="1"/>
    <col min="4610" max="4610" width="19.125" style="1" customWidth="1"/>
    <col min="4611" max="4612" width="17.375" style="1" customWidth="1"/>
    <col min="4613" max="4613" width="16.125" style="1" customWidth="1"/>
    <col min="4614" max="4614" width="20" style="1" customWidth="1"/>
    <col min="4615" max="4615" width="17" style="1" customWidth="1"/>
    <col min="4616" max="4616" width="18.875" style="1" customWidth="1"/>
    <col min="4617" max="4618" width="16.125" style="1" customWidth="1"/>
    <col min="4619" max="4619" width="14.875" style="1" customWidth="1"/>
    <col min="4620" max="4620" width="18.375" style="1" customWidth="1"/>
    <col min="4621" max="4621" width="11.25" style="1" customWidth="1"/>
    <col min="4622" max="4622" width="11" style="1" customWidth="1"/>
    <col min="4623" max="4623" width="11.875" style="1" customWidth="1"/>
    <col min="4624" max="4862" width="9.125" style="1"/>
    <col min="4863" max="4863" width="4.375" style="1" customWidth="1"/>
    <col min="4864" max="4864" width="30.125" style="1" customWidth="1"/>
    <col min="4865" max="4865" width="25.25" style="1" customWidth="1"/>
    <col min="4866" max="4866" width="19.125" style="1" customWidth="1"/>
    <col min="4867" max="4868" width="17.375" style="1" customWidth="1"/>
    <col min="4869" max="4869" width="16.125" style="1" customWidth="1"/>
    <col min="4870" max="4870" width="20" style="1" customWidth="1"/>
    <col min="4871" max="4871" width="17" style="1" customWidth="1"/>
    <col min="4872" max="4872" width="18.875" style="1" customWidth="1"/>
    <col min="4873" max="4874" width="16.125" style="1" customWidth="1"/>
    <col min="4875" max="4875" width="14.875" style="1" customWidth="1"/>
    <col min="4876" max="4876" width="18.375" style="1" customWidth="1"/>
    <col min="4877" max="4877" width="11.25" style="1" customWidth="1"/>
    <col min="4878" max="4878" width="11" style="1" customWidth="1"/>
    <col min="4879" max="4879" width="11.875" style="1" customWidth="1"/>
    <col min="4880" max="5118" width="9.125" style="1"/>
    <col min="5119" max="5119" width="4.375" style="1" customWidth="1"/>
    <col min="5120" max="5120" width="30.125" style="1" customWidth="1"/>
    <col min="5121" max="5121" width="25.25" style="1" customWidth="1"/>
    <col min="5122" max="5122" width="19.125" style="1" customWidth="1"/>
    <col min="5123" max="5124" width="17.375" style="1" customWidth="1"/>
    <col min="5125" max="5125" width="16.125" style="1" customWidth="1"/>
    <col min="5126" max="5126" width="20" style="1" customWidth="1"/>
    <col min="5127" max="5127" width="17" style="1" customWidth="1"/>
    <col min="5128" max="5128" width="18.875" style="1" customWidth="1"/>
    <col min="5129" max="5130" width="16.125" style="1" customWidth="1"/>
    <col min="5131" max="5131" width="14.875" style="1" customWidth="1"/>
    <col min="5132" max="5132" width="18.375" style="1" customWidth="1"/>
    <col min="5133" max="5133" width="11.25" style="1" customWidth="1"/>
    <col min="5134" max="5134" width="11" style="1" customWidth="1"/>
    <col min="5135" max="5135" width="11.875" style="1" customWidth="1"/>
    <col min="5136" max="5374" width="9.125" style="1"/>
    <col min="5375" max="5375" width="4.375" style="1" customWidth="1"/>
    <col min="5376" max="5376" width="30.125" style="1" customWidth="1"/>
    <col min="5377" max="5377" width="25.25" style="1" customWidth="1"/>
    <col min="5378" max="5378" width="19.125" style="1" customWidth="1"/>
    <col min="5379" max="5380" width="17.375" style="1" customWidth="1"/>
    <col min="5381" max="5381" width="16.125" style="1" customWidth="1"/>
    <col min="5382" max="5382" width="20" style="1" customWidth="1"/>
    <col min="5383" max="5383" width="17" style="1" customWidth="1"/>
    <col min="5384" max="5384" width="18.875" style="1" customWidth="1"/>
    <col min="5385" max="5386" width="16.125" style="1" customWidth="1"/>
    <col min="5387" max="5387" width="14.875" style="1" customWidth="1"/>
    <col min="5388" max="5388" width="18.375" style="1" customWidth="1"/>
    <col min="5389" max="5389" width="11.25" style="1" customWidth="1"/>
    <col min="5390" max="5390" width="11" style="1" customWidth="1"/>
    <col min="5391" max="5391" width="11.875" style="1" customWidth="1"/>
    <col min="5392" max="5630" width="9.125" style="1"/>
    <col min="5631" max="5631" width="4.375" style="1" customWidth="1"/>
    <col min="5632" max="5632" width="30.125" style="1" customWidth="1"/>
    <col min="5633" max="5633" width="25.25" style="1" customWidth="1"/>
    <col min="5634" max="5634" width="19.125" style="1" customWidth="1"/>
    <col min="5635" max="5636" width="17.375" style="1" customWidth="1"/>
    <col min="5637" max="5637" width="16.125" style="1" customWidth="1"/>
    <col min="5638" max="5638" width="20" style="1" customWidth="1"/>
    <col min="5639" max="5639" width="17" style="1" customWidth="1"/>
    <col min="5640" max="5640" width="18.875" style="1" customWidth="1"/>
    <col min="5641" max="5642" width="16.125" style="1" customWidth="1"/>
    <col min="5643" max="5643" width="14.875" style="1" customWidth="1"/>
    <col min="5644" max="5644" width="18.375" style="1" customWidth="1"/>
    <col min="5645" max="5645" width="11.25" style="1" customWidth="1"/>
    <col min="5646" max="5646" width="11" style="1" customWidth="1"/>
    <col min="5647" max="5647" width="11.875" style="1" customWidth="1"/>
    <col min="5648" max="5886" width="9.125" style="1"/>
    <col min="5887" max="5887" width="4.375" style="1" customWidth="1"/>
    <col min="5888" max="5888" width="30.125" style="1" customWidth="1"/>
    <col min="5889" max="5889" width="25.25" style="1" customWidth="1"/>
    <col min="5890" max="5890" width="19.125" style="1" customWidth="1"/>
    <col min="5891" max="5892" width="17.375" style="1" customWidth="1"/>
    <col min="5893" max="5893" width="16.125" style="1" customWidth="1"/>
    <col min="5894" max="5894" width="20" style="1" customWidth="1"/>
    <col min="5895" max="5895" width="17" style="1" customWidth="1"/>
    <col min="5896" max="5896" width="18.875" style="1" customWidth="1"/>
    <col min="5897" max="5898" width="16.125" style="1" customWidth="1"/>
    <col min="5899" max="5899" width="14.875" style="1" customWidth="1"/>
    <col min="5900" max="5900" width="18.375" style="1" customWidth="1"/>
    <col min="5901" max="5901" width="11.25" style="1" customWidth="1"/>
    <col min="5902" max="5902" width="11" style="1" customWidth="1"/>
    <col min="5903" max="5903" width="11.875" style="1" customWidth="1"/>
    <col min="5904" max="6142" width="9.125" style="1"/>
    <col min="6143" max="6143" width="4.375" style="1" customWidth="1"/>
    <col min="6144" max="6144" width="30.125" style="1" customWidth="1"/>
    <col min="6145" max="6145" width="25.25" style="1" customWidth="1"/>
    <col min="6146" max="6146" width="19.125" style="1" customWidth="1"/>
    <col min="6147" max="6148" width="17.375" style="1" customWidth="1"/>
    <col min="6149" max="6149" width="16.125" style="1" customWidth="1"/>
    <col min="6150" max="6150" width="20" style="1" customWidth="1"/>
    <col min="6151" max="6151" width="17" style="1" customWidth="1"/>
    <col min="6152" max="6152" width="18.875" style="1" customWidth="1"/>
    <col min="6153" max="6154" width="16.125" style="1" customWidth="1"/>
    <col min="6155" max="6155" width="14.875" style="1" customWidth="1"/>
    <col min="6156" max="6156" width="18.375" style="1" customWidth="1"/>
    <col min="6157" max="6157" width="11.25" style="1" customWidth="1"/>
    <col min="6158" max="6158" width="11" style="1" customWidth="1"/>
    <col min="6159" max="6159" width="11.875" style="1" customWidth="1"/>
    <col min="6160" max="6398" width="9.125" style="1"/>
    <col min="6399" max="6399" width="4.375" style="1" customWidth="1"/>
    <col min="6400" max="6400" width="30.125" style="1" customWidth="1"/>
    <col min="6401" max="6401" width="25.25" style="1" customWidth="1"/>
    <col min="6402" max="6402" width="19.125" style="1" customWidth="1"/>
    <col min="6403" max="6404" width="17.375" style="1" customWidth="1"/>
    <col min="6405" max="6405" width="16.125" style="1" customWidth="1"/>
    <col min="6406" max="6406" width="20" style="1" customWidth="1"/>
    <col min="6407" max="6407" width="17" style="1" customWidth="1"/>
    <col min="6408" max="6408" width="18.875" style="1" customWidth="1"/>
    <col min="6409" max="6410" width="16.125" style="1" customWidth="1"/>
    <col min="6411" max="6411" width="14.875" style="1" customWidth="1"/>
    <col min="6412" max="6412" width="18.375" style="1" customWidth="1"/>
    <col min="6413" max="6413" width="11.25" style="1" customWidth="1"/>
    <col min="6414" max="6414" width="11" style="1" customWidth="1"/>
    <col min="6415" max="6415" width="11.875" style="1" customWidth="1"/>
    <col min="6416" max="6654" width="9.125" style="1"/>
    <col min="6655" max="6655" width="4.375" style="1" customWidth="1"/>
    <col min="6656" max="6656" width="30.125" style="1" customWidth="1"/>
    <col min="6657" max="6657" width="25.25" style="1" customWidth="1"/>
    <col min="6658" max="6658" width="19.125" style="1" customWidth="1"/>
    <col min="6659" max="6660" width="17.375" style="1" customWidth="1"/>
    <col min="6661" max="6661" width="16.125" style="1" customWidth="1"/>
    <col min="6662" max="6662" width="20" style="1" customWidth="1"/>
    <col min="6663" max="6663" width="17" style="1" customWidth="1"/>
    <col min="6664" max="6664" width="18.875" style="1" customWidth="1"/>
    <col min="6665" max="6666" width="16.125" style="1" customWidth="1"/>
    <col min="6667" max="6667" width="14.875" style="1" customWidth="1"/>
    <col min="6668" max="6668" width="18.375" style="1" customWidth="1"/>
    <col min="6669" max="6669" width="11.25" style="1" customWidth="1"/>
    <col min="6670" max="6670" width="11" style="1" customWidth="1"/>
    <col min="6671" max="6671" width="11.875" style="1" customWidth="1"/>
    <col min="6672" max="6910" width="9.125" style="1"/>
    <col min="6911" max="6911" width="4.375" style="1" customWidth="1"/>
    <col min="6912" max="6912" width="30.125" style="1" customWidth="1"/>
    <col min="6913" max="6913" width="25.25" style="1" customWidth="1"/>
    <col min="6914" max="6914" width="19.125" style="1" customWidth="1"/>
    <col min="6915" max="6916" width="17.375" style="1" customWidth="1"/>
    <col min="6917" max="6917" width="16.125" style="1" customWidth="1"/>
    <col min="6918" max="6918" width="20" style="1" customWidth="1"/>
    <col min="6919" max="6919" width="17" style="1" customWidth="1"/>
    <col min="6920" max="6920" width="18.875" style="1" customWidth="1"/>
    <col min="6921" max="6922" width="16.125" style="1" customWidth="1"/>
    <col min="6923" max="6923" width="14.875" style="1" customWidth="1"/>
    <col min="6924" max="6924" width="18.375" style="1" customWidth="1"/>
    <col min="6925" max="6925" width="11.25" style="1" customWidth="1"/>
    <col min="6926" max="6926" width="11" style="1" customWidth="1"/>
    <col min="6927" max="6927" width="11.875" style="1" customWidth="1"/>
    <col min="6928" max="7166" width="9.125" style="1"/>
    <col min="7167" max="7167" width="4.375" style="1" customWidth="1"/>
    <col min="7168" max="7168" width="30.125" style="1" customWidth="1"/>
    <col min="7169" max="7169" width="25.25" style="1" customWidth="1"/>
    <col min="7170" max="7170" width="19.125" style="1" customWidth="1"/>
    <col min="7171" max="7172" width="17.375" style="1" customWidth="1"/>
    <col min="7173" max="7173" width="16.125" style="1" customWidth="1"/>
    <col min="7174" max="7174" width="20" style="1" customWidth="1"/>
    <col min="7175" max="7175" width="17" style="1" customWidth="1"/>
    <col min="7176" max="7176" width="18.875" style="1" customWidth="1"/>
    <col min="7177" max="7178" width="16.125" style="1" customWidth="1"/>
    <col min="7179" max="7179" width="14.875" style="1" customWidth="1"/>
    <col min="7180" max="7180" width="18.375" style="1" customWidth="1"/>
    <col min="7181" max="7181" width="11.25" style="1" customWidth="1"/>
    <col min="7182" max="7182" width="11" style="1" customWidth="1"/>
    <col min="7183" max="7183" width="11.875" style="1" customWidth="1"/>
    <col min="7184" max="7422" width="9.125" style="1"/>
    <col min="7423" max="7423" width="4.375" style="1" customWidth="1"/>
    <col min="7424" max="7424" width="30.125" style="1" customWidth="1"/>
    <col min="7425" max="7425" width="25.25" style="1" customWidth="1"/>
    <col min="7426" max="7426" width="19.125" style="1" customWidth="1"/>
    <col min="7427" max="7428" width="17.375" style="1" customWidth="1"/>
    <col min="7429" max="7429" width="16.125" style="1" customWidth="1"/>
    <col min="7430" max="7430" width="20" style="1" customWidth="1"/>
    <col min="7431" max="7431" width="17" style="1" customWidth="1"/>
    <col min="7432" max="7432" width="18.875" style="1" customWidth="1"/>
    <col min="7433" max="7434" width="16.125" style="1" customWidth="1"/>
    <col min="7435" max="7435" width="14.875" style="1" customWidth="1"/>
    <col min="7436" max="7436" width="18.375" style="1" customWidth="1"/>
    <col min="7437" max="7437" width="11.25" style="1" customWidth="1"/>
    <col min="7438" max="7438" width="11" style="1" customWidth="1"/>
    <col min="7439" max="7439" width="11.875" style="1" customWidth="1"/>
    <col min="7440" max="7678" width="9.125" style="1"/>
    <col min="7679" max="7679" width="4.375" style="1" customWidth="1"/>
    <col min="7680" max="7680" width="30.125" style="1" customWidth="1"/>
    <col min="7681" max="7681" width="25.25" style="1" customWidth="1"/>
    <col min="7682" max="7682" width="19.125" style="1" customWidth="1"/>
    <col min="7683" max="7684" width="17.375" style="1" customWidth="1"/>
    <col min="7685" max="7685" width="16.125" style="1" customWidth="1"/>
    <col min="7686" max="7686" width="20" style="1" customWidth="1"/>
    <col min="7687" max="7687" width="17" style="1" customWidth="1"/>
    <col min="7688" max="7688" width="18.875" style="1" customWidth="1"/>
    <col min="7689" max="7690" width="16.125" style="1" customWidth="1"/>
    <col min="7691" max="7691" width="14.875" style="1" customWidth="1"/>
    <col min="7692" max="7692" width="18.375" style="1" customWidth="1"/>
    <col min="7693" max="7693" width="11.25" style="1" customWidth="1"/>
    <col min="7694" max="7694" width="11" style="1" customWidth="1"/>
    <col min="7695" max="7695" width="11.875" style="1" customWidth="1"/>
    <col min="7696" max="7934" width="9.125" style="1"/>
    <col min="7935" max="7935" width="4.375" style="1" customWidth="1"/>
    <col min="7936" max="7936" width="30.125" style="1" customWidth="1"/>
    <col min="7937" max="7937" width="25.25" style="1" customWidth="1"/>
    <col min="7938" max="7938" width="19.125" style="1" customWidth="1"/>
    <col min="7939" max="7940" width="17.375" style="1" customWidth="1"/>
    <col min="7941" max="7941" width="16.125" style="1" customWidth="1"/>
    <col min="7942" max="7942" width="20" style="1" customWidth="1"/>
    <col min="7943" max="7943" width="17" style="1" customWidth="1"/>
    <col min="7944" max="7944" width="18.875" style="1" customWidth="1"/>
    <col min="7945" max="7946" width="16.125" style="1" customWidth="1"/>
    <col min="7947" max="7947" width="14.875" style="1" customWidth="1"/>
    <col min="7948" max="7948" width="18.375" style="1" customWidth="1"/>
    <col min="7949" max="7949" width="11.25" style="1" customWidth="1"/>
    <col min="7950" max="7950" width="11" style="1" customWidth="1"/>
    <col min="7951" max="7951" width="11.875" style="1" customWidth="1"/>
    <col min="7952" max="8190" width="9.125" style="1"/>
    <col min="8191" max="8191" width="4.375" style="1" customWidth="1"/>
    <col min="8192" max="8192" width="30.125" style="1" customWidth="1"/>
    <col min="8193" max="8193" width="25.25" style="1" customWidth="1"/>
    <col min="8194" max="8194" width="19.125" style="1" customWidth="1"/>
    <col min="8195" max="8196" width="17.375" style="1" customWidth="1"/>
    <col min="8197" max="8197" width="16.125" style="1" customWidth="1"/>
    <col min="8198" max="8198" width="20" style="1" customWidth="1"/>
    <col min="8199" max="8199" width="17" style="1" customWidth="1"/>
    <col min="8200" max="8200" width="18.875" style="1" customWidth="1"/>
    <col min="8201" max="8202" width="16.125" style="1" customWidth="1"/>
    <col min="8203" max="8203" width="14.875" style="1" customWidth="1"/>
    <col min="8204" max="8204" width="18.375" style="1" customWidth="1"/>
    <col min="8205" max="8205" width="11.25" style="1" customWidth="1"/>
    <col min="8206" max="8206" width="11" style="1" customWidth="1"/>
    <col min="8207" max="8207" width="11.875" style="1" customWidth="1"/>
    <col min="8208" max="8446" width="9.125" style="1"/>
    <col min="8447" max="8447" width="4.375" style="1" customWidth="1"/>
    <col min="8448" max="8448" width="30.125" style="1" customWidth="1"/>
    <col min="8449" max="8449" width="25.25" style="1" customWidth="1"/>
    <col min="8450" max="8450" width="19.125" style="1" customWidth="1"/>
    <col min="8451" max="8452" width="17.375" style="1" customWidth="1"/>
    <col min="8453" max="8453" width="16.125" style="1" customWidth="1"/>
    <col min="8454" max="8454" width="20" style="1" customWidth="1"/>
    <col min="8455" max="8455" width="17" style="1" customWidth="1"/>
    <col min="8456" max="8456" width="18.875" style="1" customWidth="1"/>
    <col min="8457" max="8458" width="16.125" style="1" customWidth="1"/>
    <col min="8459" max="8459" width="14.875" style="1" customWidth="1"/>
    <col min="8460" max="8460" width="18.375" style="1" customWidth="1"/>
    <col min="8461" max="8461" width="11.25" style="1" customWidth="1"/>
    <col min="8462" max="8462" width="11" style="1" customWidth="1"/>
    <col min="8463" max="8463" width="11.875" style="1" customWidth="1"/>
    <col min="8464" max="8702" width="9.125" style="1"/>
    <col min="8703" max="8703" width="4.375" style="1" customWidth="1"/>
    <col min="8704" max="8704" width="30.125" style="1" customWidth="1"/>
    <col min="8705" max="8705" width="25.25" style="1" customWidth="1"/>
    <col min="8706" max="8706" width="19.125" style="1" customWidth="1"/>
    <col min="8707" max="8708" width="17.375" style="1" customWidth="1"/>
    <col min="8709" max="8709" width="16.125" style="1" customWidth="1"/>
    <col min="8710" max="8710" width="20" style="1" customWidth="1"/>
    <col min="8711" max="8711" width="17" style="1" customWidth="1"/>
    <col min="8712" max="8712" width="18.875" style="1" customWidth="1"/>
    <col min="8713" max="8714" width="16.125" style="1" customWidth="1"/>
    <col min="8715" max="8715" width="14.875" style="1" customWidth="1"/>
    <col min="8716" max="8716" width="18.375" style="1" customWidth="1"/>
    <col min="8717" max="8717" width="11.25" style="1" customWidth="1"/>
    <col min="8718" max="8718" width="11" style="1" customWidth="1"/>
    <col min="8719" max="8719" width="11.875" style="1" customWidth="1"/>
    <col min="8720" max="8958" width="9.125" style="1"/>
    <col min="8959" max="8959" width="4.375" style="1" customWidth="1"/>
    <col min="8960" max="8960" width="30.125" style="1" customWidth="1"/>
    <col min="8961" max="8961" width="25.25" style="1" customWidth="1"/>
    <col min="8962" max="8962" width="19.125" style="1" customWidth="1"/>
    <col min="8963" max="8964" width="17.375" style="1" customWidth="1"/>
    <col min="8965" max="8965" width="16.125" style="1" customWidth="1"/>
    <col min="8966" max="8966" width="20" style="1" customWidth="1"/>
    <col min="8967" max="8967" width="17" style="1" customWidth="1"/>
    <col min="8968" max="8968" width="18.875" style="1" customWidth="1"/>
    <col min="8969" max="8970" width="16.125" style="1" customWidth="1"/>
    <col min="8971" max="8971" width="14.875" style="1" customWidth="1"/>
    <col min="8972" max="8972" width="18.375" style="1" customWidth="1"/>
    <col min="8973" max="8973" width="11.25" style="1" customWidth="1"/>
    <col min="8974" max="8974" width="11" style="1" customWidth="1"/>
    <col min="8975" max="8975" width="11.875" style="1" customWidth="1"/>
    <col min="8976" max="9214" width="9.125" style="1"/>
    <col min="9215" max="9215" width="4.375" style="1" customWidth="1"/>
    <col min="9216" max="9216" width="30.125" style="1" customWidth="1"/>
    <col min="9217" max="9217" width="25.25" style="1" customWidth="1"/>
    <col min="9218" max="9218" width="19.125" style="1" customWidth="1"/>
    <col min="9219" max="9220" width="17.375" style="1" customWidth="1"/>
    <col min="9221" max="9221" width="16.125" style="1" customWidth="1"/>
    <col min="9222" max="9222" width="20" style="1" customWidth="1"/>
    <col min="9223" max="9223" width="17" style="1" customWidth="1"/>
    <col min="9224" max="9224" width="18.875" style="1" customWidth="1"/>
    <col min="9225" max="9226" width="16.125" style="1" customWidth="1"/>
    <col min="9227" max="9227" width="14.875" style="1" customWidth="1"/>
    <col min="9228" max="9228" width="18.375" style="1" customWidth="1"/>
    <col min="9229" max="9229" width="11.25" style="1" customWidth="1"/>
    <col min="9230" max="9230" width="11" style="1" customWidth="1"/>
    <col min="9231" max="9231" width="11.875" style="1" customWidth="1"/>
    <col min="9232" max="9470" width="9.125" style="1"/>
    <col min="9471" max="9471" width="4.375" style="1" customWidth="1"/>
    <col min="9472" max="9472" width="30.125" style="1" customWidth="1"/>
    <col min="9473" max="9473" width="25.25" style="1" customWidth="1"/>
    <col min="9474" max="9474" width="19.125" style="1" customWidth="1"/>
    <col min="9475" max="9476" width="17.375" style="1" customWidth="1"/>
    <col min="9477" max="9477" width="16.125" style="1" customWidth="1"/>
    <col min="9478" max="9478" width="20" style="1" customWidth="1"/>
    <col min="9479" max="9479" width="17" style="1" customWidth="1"/>
    <col min="9480" max="9480" width="18.875" style="1" customWidth="1"/>
    <col min="9481" max="9482" width="16.125" style="1" customWidth="1"/>
    <col min="9483" max="9483" width="14.875" style="1" customWidth="1"/>
    <col min="9484" max="9484" width="18.375" style="1" customWidth="1"/>
    <col min="9485" max="9485" width="11.25" style="1" customWidth="1"/>
    <col min="9486" max="9486" width="11" style="1" customWidth="1"/>
    <col min="9487" max="9487" width="11.875" style="1" customWidth="1"/>
    <col min="9488" max="9726" width="9.125" style="1"/>
    <col min="9727" max="9727" width="4.375" style="1" customWidth="1"/>
    <col min="9728" max="9728" width="30.125" style="1" customWidth="1"/>
    <col min="9729" max="9729" width="25.25" style="1" customWidth="1"/>
    <col min="9730" max="9730" width="19.125" style="1" customWidth="1"/>
    <col min="9731" max="9732" width="17.375" style="1" customWidth="1"/>
    <col min="9733" max="9733" width="16.125" style="1" customWidth="1"/>
    <col min="9734" max="9734" width="20" style="1" customWidth="1"/>
    <col min="9735" max="9735" width="17" style="1" customWidth="1"/>
    <col min="9736" max="9736" width="18.875" style="1" customWidth="1"/>
    <col min="9737" max="9738" width="16.125" style="1" customWidth="1"/>
    <col min="9739" max="9739" width="14.875" style="1" customWidth="1"/>
    <col min="9740" max="9740" width="18.375" style="1" customWidth="1"/>
    <col min="9741" max="9741" width="11.25" style="1" customWidth="1"/>
    <col min="9742" max="9742" width="11" style="1" customWidth="1"/>
    <col min="9743" max="9743" width="11.875" style="1" customWidth="1"/>
    <col min="9744" max="9982" width="9.125" style="1"/>
    <col min="9983" max="9983" width="4.375" style="1" customWidth="1"/>
    <col min="9984" max="9984" width="30.125" style="1" customWidth="1"/>
    <col min="9985" max="9985" width="25.25" style="1" customWidth="1"/>
    <col min="9986" max="9986" width="19.125" style="1" customWidth="1"/>
    <col min="9987" max="9988" width="17.375" style="1" customWidth="1"/>
    <col min="9989" max="9989" width="16.125" style="1" customWidth="1"/>
    <col min="9990" max="9990" width="20" style="1" customWidth="1"/>
    <col min="9991" max="9991" width="17" style="1" customWidth="1"/>
    <col min="9992" max="9992" width="18.875" style="1" customWidth="1"/>
    <col min="9993" max="9994" width="16.125" style="1" customWidth="1"/>
    <col min="9995" max="9995" width="14.875" style="1" customWidth="1"/>
    <col min="9996" max="9996" width="18.375" style="1" customWidth="1"/>
    <col min="9997" max="9997" width="11.25" style="1" customWidth="1"/>
    <col min="9998" max="9998" width="11" style="1" customWidth="1"/>
    <col min="9999" max="9999" width="11.875" style="1" customWidth="1"/>
    <col min="10000" max="10238" width="9.125" style="1"/>
    <col min="10239" max="10239" width="4.375" style="1" customWidth="1"/>
    <col min="10240" max="10240" width="30.125" style="1" customWidth="1"/>
    <col min="10241" max="10241" width="25.25" style="1" customWidth="1"/>
    <col min="10242" max="10242" width="19.125" style="1" customWidth="1"/>
    <col min="10243" max="10244" width="17.375" style="1" customWidth="1"/>
    <col min="10245" max="10245" width="16.125" style="1" customWidth="1"/>
    <col min="10246" max="10246" width="20" style="1" customWidth="1"/>
    <col min="10247" max="10247" width="17" style="1" customWidth="1"/>
    <col min="10248" max="10248" width="18.875" style="1" customWidth="1"/>
    <col min="10249" max="10250" width="16.125" style="1" customWidth="1"/>
    <col min="10251" max="10251" width="14.875" style="1" customWidth="1"/>
    <col min="10252" max="10252" width="18.375" style="1" customWidth="1"/>
    <col min="10253" max="10253" width="11.25" style="1" customWidth="1"/>
    <col min="10254" max="10254" width="11" style="1" customWidth="1"/>
    <col min="10255" max="10255" width="11.875" style="1" customWidth="1"/>
    <col min="10256" max="10494" width="9.125" style="1"/>
    <col min="10495" max="10495" width="4.375" style="1" customWidth="1"/>
    <col min="10496" max="10496" width="30.125" style="1" customWidth="1"/>
    <col min="10497" max="10497" width="25.25" style="1" customWidth="1"/>
    <col min="10498" max="10498" width="19.125" style="1" customWidth="1"/>
    <col min="10499" max="10500" width="17.375" style="1" customWidth="1"/>
    <col min="10501" max="10501" width="16.125" style="1" customWidth="1"/>
    <col min="10502" max="10502" width="20" style="1" customWidth="1"/>
    <col min="10503" max="10503" width="17" style="1" customWidth="1"/>
    <col min="10504" max="10504" width="18.875" style="1" customWidth="1"/>
    <col min="10505" max="10506" width="16.125" style="1" customWidth="1"/>
    <col min="10507" max="10507" width="14.875" style="1" customWidth="1"/>
    <col min="10508" max="10508" width="18.375" style="1" customWidth="1"/>
    <col min="10509" max="10509" width="11.25" style="1" customWidth="1"/>
    <col min="10510" max="10510" width="11" style="1" customWidth="1"/>
    <col min="10511" max="10511" width="11.875" style="1" customWidth="1"/>
    <col min="10512" max="10750" width="9.125" style="1"/>
    <col min="10751" max="10751" width="4.375" style="1" customWidth="1"/>
    <col min="10752" max="10752" width="30.125" style="1" customWidth="1"/>
    <col min="10753" max="10753" width="25.25" style="1" customWidth="1"/>
    <col min="10754" max="10754" width="19.125" style="1" customWidth="1"/>
    <col min="10755" max="10756" width="17.375" style="1" customWidth="1"/>
    <col min="10757" max="10757" width="16.125" style="1" customWidth="1"/>
    <col min="10758" max="10758" width="20" style="1" customWidth="1"/>
    <col min="10759" max="10759" width="17" style="1" customWidth="1"/>
    <col min="10760" max="10760" width="18.875" style="1" customWidth="1"/>
    <col min="10761" max="10762" width="16.125" style="1" customWidth="1"/>
    <col min="10763" max="10763" width="14.875" style="1" customWidth="1"/>
    <col min="10764" max="10764" width="18.375" style="1" customWidth="1"/>
    <col min="10765" max="10765" width="11.25" style="1" customWidth="1"/>
    <col min="10766" max="10766" width="11" style="1" customWidth="1"/>
    <col min="10767" max="10767" width="11.875" style="1" customWidth="1"/>
    <col min="10768" max="11006" width="9.125" style="1"/>
    <col min="11007" max="11007" width="4.375" style="1" customWidth="1"/>
    <col min="11008" max="11008" width="30.125" style="1" customWidth="1"/>
    <col min="11009" max="11009" width="25.25" style="1" customWidth="1"/>
    <col min="11010" max="11010" width="19.125" style="1" customWidth="1"/>
    <col min="11011" max="11012" width="17.375" style="1" customWidth="1"/>
    <col min="11013" max="11013" width="16.125" style="1" customWidth="1"/>
    <col min="11014" max="11014" width="20" style="1" customWidth="1"/>
    <col min="11015" max="11015" width="17" style="1" customWidth="1"/>
    <col min="11016" max="11016" width="18.875" style="1" customWidth="1"/>
    <col min="11017" max="11018" width="16.125" style="1" customWidth="1"/>
    <col min="11019" max="11019" width="14.875" style="1" customWidth="1"/>
    <col min="11020" max="11020" width="18.375" style="1" customWidth="1"/>
    <col min="11021" max="11021" width="11.25" style="1" customWidth="1"/>
    <col min="11022" max="11022" width="11" style="1" customWidth="1"/>
    <col min="11023" max="11023" width="11.875" style="1" customWidth="1"/>
    <col min="11024" max="11262" width="9.125" style="1"/>
    <col min="11263" max="11263" width="4.375" style="1" customWidth="1"/>
    <col min="11264" max="11264" width="30.125" style="1" customWidth="1"/>
    <col min="11265" max="11265" width="25.25" style="1" customWidth="1"/>
    <col min="11266" max="11266" width="19.125" style="1" customWidth="1"/>
    <col min="11267" max="11268" width="17.375" style="1" customWidth="1"/>
    <col min="11269" max="11269" width="16.125" style="1" customWidth="1"/>
    <col min="11270" max="11270" width="20" style="1" customWidth="1"/>
    <col min="11271" max="11271" width="17" style="1" customWidth="1"/>
    <col min="11272" max="11272" width="18.875" style="1" customWidth="1"/>
    <col min="11273" max="11274" width="16.125" style="1" customWidth="1"/>
    <col min="11275" max="11275" width="14.875" style="1" customWidth="1"/>
    <col min="11276" max="11276" width="18.375" style="1" customWidth="1"/>
    <col min="11277" max="11277" width="11.25" style="1" customWidth="1"/>
    <col min="11278" max="11278" width="11" style="1" customWidth="1"/>
    <col min="11279" max="11279" width="11.875" style="1" customWidth="1"/>
    <col min="11280" max="11518" width="9.125" style="1"/>
    <col min="11519" max="11519" width="4.375" style="1" customWidth="1"/>
    <col min="11520" max="11520" width="30.125" style="1" customWidth="1"/>
    <col min="11521" max="11521" width="25.25" style="1" customWidth="1"/>
    <col min="11522" max="11522" width="19.125" style="1" customWidth="1"/>
    <col min="11523" max="11524" width="17.375" style="1" customWidth="1"/>
    <col min="11525" max="11525" width="16.125" style="1" customWidth="1"/>
    <col min="11526" max="11526" width="20" style="1" customWidth="1"/>
    <col min="11527" max="11527" width="17" style="1" customWidth="1"/>
    <col min="11528" max="11528" width="18.875" style="1" customWidth="1"/>
    <col min="11529" max="11530" width="16.125" style="1" customWidth="1"/>
    <col min="11531" max="11531" width="14.875" style="1" customWidth="1"/>
    <col min="11532" max="11532" width="18.375" style="1" customWidth="1"/>
    <col min="11533" max="11533" width="11.25" style="1" customWidth="1"/>
    <col min="11534" max="11534" width="11" style="1" customWidth="1"/>
    <col min="11535" max="11535" width="11.875" style="1" customWidth="1"/>
    <col min="11536" max="11774" width="9.125" style="1"/>
    <col min="11775" max="11775" width="4.375" style="1" customWidth="1"/>
    <col min="11776" max="11776" width="30.125" style="1" customWidth="1"/>
    <col min="11777" max="11777" width="25.25" style="1" customWidth="1"/>
    <col min="11778" max="11778" width="19.125" style="1" customWidth="1"/>
    <col min="11779" max="11780" width="17.375" style="1" customWidth="1"/>
    <col min="11781" max="11781" width="16.125" style="1" customWidth="1"/>
    <col min="11782" max="11782" width="20" style="1" customWidth="1"/>
    <col min="11783" max="11783" width="17" style="1" customWidth="1"/>
    <col min="11784" max="11784" width="18.875" style="1" customWidth="1"/>
    <col min="11785" max="11786" width="16.125" style="1" customWidth="1"/>
    <col min="11787" max="11787" width="14.875" style="1" customWidth="1"/>
    <col min="11788" max="11788" width="18.375" style="1" customWidth="1"/>
    <col min="11789" max="11789" width="11.25" style="1" customWidth="1"/>
    <col min="11790" max="11790" width="11" style="1" customWidth="1"/>
    <col min="11791" max="11791" width="11.875" style="1" customWidth="1"/>
    <col min="11792" max="12030" width="9.125" style="1"/>
    <col min="12031" max="12031" width="4.375" style="1" customWidth="1"/>
    <col min="12032" max="12032" width="30.125" style="1" customWidth="1"/>
    <col min="12033" max="12033" width="25.25" style="1" customWidth="1"/>
    <col min="12034" max="12034" width="19.125" style="1" customWidth="1"/>
    <col min="12035" max="12036" width="17.375" style="1" customWidth="1"/>
    <col min="12037" max="12037" width="16.125" style="1" customWidth="1"/>
    <col min="12038" max="12038" width="20" style="1" customWidth="1"/>
    <col min="12039" max="12039" width="17" style="1" customWidth="1"/>
    <col min="12040" max="12040" width="18.875" style="1" customWidth="1"/>
    <col min="12041" max="12042" width="16.125" style="1" customWidth="1"/>
    <col min="12043" max="12043" width="14.875" style="1" customWidth="1"/>
    <col min="12044" max="12044" width="18.375" style="1" customWidth="1"/>
    <col min="12045" max="12045" width="11.25" style="1" customWidth="1"/>
    <col min="12046" max="12046" width="11" style="1" customWidth="1"/>
    <col min="12047" max="12047" width="11.875" style="1" customWidth="1"/>
    <col min="12048" max="12286" width="9.125" style="1"/>
    <col min="12287" max="12287" width="4.375" style="1" customWidth="1"/>
    <col min="12288" max="12288" width="30.125" style="1" customWidth="1"/>
    <col min="12289" max="12289" width="25.25" style="1" customWidth="1"/>
    <col min="12290" max="12290" width="19.125" style="1" customWidth="1"/>
    <col min="12291" max="12292" width="17.375" style="1" customWidth="1"/>
    <col min="12293" max="12293" width="16.125" style="1" customWidth="1"/>
    <col min="12294" max="12294" width="20" style="1" customWidth="1"/>
    <col min="12295" max="12295" width="17" style="1" customWidth="1"/>
    <col min="12296" max="12296" width="18.875" style="1" customWidth="1"/>
    <col min="12297" max="12298" width="16.125" style="1" customWidth="1"/>
    <col min="12299" max="12299" width="14.875" style="1" customWidth="1"/>
    <col min="12300" max="12300" width="18.375" style="1" customWidth="1"/>
    <col min="12301" max="12301" width="11.25" style="1" customWidth="1"/>
    <col min="12302" max="12302" width="11" style="1" customWidth="1"/>
    <col min="12303" max="12303" width="11.875" style="1" customWidth="1"/>
    <col min="12304" max="12542" width="9.125" style="1"/>
    <col min="12543" max="12543" width="4.375" style="1" customWidth="1"/>
    <col min="12544" max="12544" width="30.125" style="1" customWidth="1"/>
    <col min="12545" max="12545" width="25.25" style="1" customWidth="1"/>
    <col min="12546" max="12546" width="19.125" style="1" customWidth="1"/>
    <col min="12547" max="12548" width="17.375" style="1" customWidth="1"/>
    <col min="12549" max="12549" width="16.125" style="1" customWidth="1"/>
    <col min="12550" max="12550" width="20" style="1" customWidth="1"/>
    <col min="12551" max="12551" width="17" style="1" customWidth="1"/>
    <col min="12552" max="12552" width="18.875" style="1" customWidth="1"/>
    <col min="12553" max="12554" width="16.125" style="1" customWidth="1"/>
    <col min="12555" max="12555" width="14.875" style="1" customWidth="1"/>
    <col min="12556" max="12556" width="18.375" style="1" customWidth="1"/>
    <col min="12557" max="12557" width="11.25" style="1" customWidth="1"/>
    <col min="12558" max="12558" width="11" style="1" customWidth="1"/>
    <col min="12559" max="12559" width="11.875" style="1" customWidth="1"/>
    <col min="12560" max="12798" width="9.125" style="1"/>
    <col min="12799" max="12799" width="4.375" style="1" customWidth="1"/>
    <col min="12800" max="12800" width="30.125" style="1" customWidth="1"/>
    <col min="12801" max="12801" width="25.25" style="1" customWidth="1"/>
    <col min="12802" max="12802" width="19.125" style="1" customWidth="1"/>
    <col min="12803" max="12804" width="17.375" style="1" customWidth="1"/>
    <col min="12805" max="12805" width="16.125" style="1" customWidth="1"/>
    <col min="12806" max="12806" width="20" style="1" customWidth="1"/>
    <col min="12807" max="12807" width="17" style="1" customWidth="1"/>
    <col min="12808" max="12808" width="18.875" style="1" customWidth="1"/>
    <col min="12809" max="12810" width="16.125" style="1" customWidth="1"/>
    <col min="12811" max="12811" width="14.875" style="1" customWidth="1"/>
    <col min="12812" max="12812" width="18.375" style="1" customWidth="1"/>
    <col min="12813" max="12813" width="11.25" style="1" customWidth="1"/>
    <col min="12814" max="12814" width="11" style="1" customWidth="1"/>
    <col min="12815" max="12815" width="11.875" style="1" customWidth="1"/>
    <col min="12816" max="13054" width="9.125" style="1"/>
    <col min="13055" max="13055" width="4.375" style="1" customWidth="1"/>
    <col min="13056" max="13056" width="30.125" style="1" customWidth="1"/>
    <col min="13057" max="13057" width="25.25" style="1" customWidth="1"/>
    <col min="13058" max="13058" width="19.125" style="1" customWidth="1"/>
    <col min="13059" max="13060" width="17.375" style="1" customWidth="1"/>
    <col min="13061" max="13061" width="16.125" style="1" customWidth="1"/>
    <col min="13062" max="13062" width="20" style="1" customWidth="1"/>
    <col min="13063" max="13063" width="17" style="1" customWidth="1"/>
    <col min="13064" max="13064" width="18.875" style="1" customWidth="1"/>
    <col min="13065" max="13066" width="16.125" style="1" customWidth="1"/>
    <col min="13067" max="13067" width="14.875" style="1" customWidth="1"/>
    <col min="13068" max="13068" width="18.375" style="1" customWidth="1"/>
    <col min="13069" max="13069" width="11.25" style="1" customWidth="1"/>
    <col min="13070" max="13070" width="11" style="1" customWidth="1"/>
    <col min="13071" max="13071" width="11.875" style="1" customWidth="1"/>
    <col min="13072" max="13310" width="9.125" style="1"/>
    <col min="13311" max="13311" width="4.375" style="1" customWidth="1"/>
    <col min="13312" max="13312" width="30.125" style="1" customWidth="1"/>
    <col min="13313" max="13313" width="25.25" style="1" customWidth="1"/>
    <col min="13314" max="13314" width="19.125" style="1" customWidth="1"/>
    <col min="13315" max="13316" width="17.375" style="1" customWidth="1"/>
    <col min="13317" max="13317" width="16.125" style="1" customWidth="1"/>
    <col min="13318" max="13318" width="20" style="1" customWidth="1"/>
    <col min="13319" max="13319" width="17" style="1" customWidth="1"/>
    <col min="13320" max="13320" width="18.875" style="1" customWidth="1"/>
    <col min="13321" max="13322" width="16.125" style="1" customWidth="1"/>
    <col min="13323" max="13323" width="14.875" style="1" customWidth="1"/>
    <col min="13324" max="13324" width="18.375" style="1" customWidth="1"/>
    <col min="13325" max="13325" width="11.25" style="1" customWidth="1"/>
    <col min="13326" max="13326" width="11" style="1" customWidth="1"/>
    <col min="13327" max="13327" width="11.875" style="1" customWidth="1"/>
    <col min="13328" max="13566" width="9.125" style="1"/>
    <col min="13567" max="13567" width="4.375" style="1" customWidth="1"/>
    <col min="13568" max="13568" width="30.125" style="1" customWidth="1"/>
    <col min="13569" max="13569" width="25.25" style="1" customWidth="1"/>
    <col min="13570" max="13570" width="19.125" style="1" customWidth="1"/>
    <col min="13571" max="13572" width="17.375" style="1" customWidth="1"/>
    <col min="13573" max="13573" width="16.125" style="1" customWidth="1"/>
    <col min="13574" max="13574" width="20" style="1" customWidth="1"/>
    <col min="13575" max="13575" width="17" style="1" customWidth="1"/>
    <col min="13576" max="13576" width="18.875" style="1" customWidth="1"/>
    <col min="13577" max="13578" width="16.125" style="1" customWidth="1"/>
    <col min="13579" max="13579" width="14.875" style="1" customWidth="1"/>
    <col min="13580" max="13580" width="18.375" style="1" customWidth="1"/>
    <col min="13581" max="13581" width="11.25" style="1" customWidth="1"/>
    <col min="13582" max="13582" width="11" style="1" customWidth="1"/>
    <col min="13583" max="13583" width="11.875" style="1" customWidth="1"/>
    <col min="13584" max="13822" width="9.125" style="1"/>
    <col min="13823" max="13823" width="4.375" style="1" customWidth="1"/>
    <col min="13824" max="13824" width="30.125" style="1" customWidth="1"/>
    <col min="13825" max="13825" width="25.25" style="1" customWidth="1"/>
    <col min="13826" max="13826" width="19.125" style="1" customWidth="1"/>
    <col min="13827" max="13828" width="17.375" style="1" customWidth="1"/>
    <col min="13829" max="13829" width="16.125" style="1" customWidth="1"/>
    <col min="13830" max="13830" width="20" style="1" customWidth="1"/>
    <col min="13831" max="13831" width="17" style="1" customWidth="1"/>
    <col min="13832" max="13832" width="18.875" style="1" customWidth="1"/>
    <col min="13833" max="13834" width="16.125" style="1" customWidth="1"/>
    <col min="13835" max="13835" width="14.875" style="1" customWidth="1"/>
    <col min="13836" max="13836" width="18.375" style="1" customWidth="1"/>
    <col min="13837" max="13837" width="11.25" style="1" customWidth="1"/>
    <col min="13838" max="13838" width="11" style="1" customWidth="1"/>
    <col min="13839" max="13839" width="11.875" style="1" customWidth="1"/>
    <col min="13840" max="14078" width="9.125" style="1"/>
    <col min="14079" max="14079" width="4.375" style="1" customWidth="1"/>
    <col min="14080" max="14080" width="30.125" style="1" customWidth="1"/>
    <col min="14081" max="14081" width="25.25" style="1" customWidth="1"/>
    <col min="14082" max="14082" width="19.125" style="1" customWidth="1"/>
    <col min="14083" max="14084" width="17.375" style="1" customWidth="1"/>
    <col min="14085" max="14085" width="16.125" style="1" customWidth="1"/>
    <col min="14086" max="14086" width="20" style="1" customWidth="1"/>
    <col min="14087" max="14087" width="17" style="1" customWidth="1"/>
    <col min="14088" max="14088" width="18.875" style="1" customWidth="1"/>
    <col min="14089" max="14090" width="16.125" style="1" customWidth="1"/>
    <col min="14091" max="14091" width="14.875" style="1" customWidth="1"/>
    <col min="14092" max="14092" width="18.375" style="1" customWidth="1"/>
    <col min="14093" max="14093" width="11.25" style="1" customWidth="1"/>
    <col min="14094" max="14094" width="11" style="1" customWidth="1"/>
    <col min="14095" max="14095" width="11.875" style="1" customWidth="1"/>
    <col min="14096" max="14334" width="9.125" style="1"/>
    <col min="14335" max="14335" width="4.375" style="1" customWidth="1"/>
    <col min="14336" max="14336" width="30.125" style="1" customWidth="1"/>
    <col min="14337" max="14337" width="25.25" style="1" customWidth="1"/>
    <col min="14338" max="14338" width="19.125" style="1" customWidth="1"/>
    <col min="14339" max="14340" width="17.375" style="1" customWidth="1"/>
    <col min="14341" max="14341" width="16.125" style="1" customWidth="1"/>
    <col min="14342" max="14342" width="20" style="1" customWidth="1"/>
    <col min="14343" max="14343" width="17" style="1" customWidth="1"/>
    <col min="14344" max="14344" width="18.875" style="1" customWidth="1"/>
    <col min="14345" max="14346" width="16.125" style="1" customWidth="1"/>
    <col min="14347" max="14347" width="14.875" style="1" customWidth="1"/>
    <col min="14348" max="14348" width="18.375" style="1" customWidth="1"/>
    <col min="14349" max="14349" width="11.25" style="1" customWidth="1"/>
    <col min="14350" max="14350" width="11" style="1" customWidth="1"/>
    <col min="14351" max="14351" width="11.875" style="1" customWidth="1"/>
    <col min="14352" max="14590" width="9.125" style="1"/>
    <col min="14591" max="14591" width="4.375" style="1" customWidth="1"/>
    <col min="14592" max="14592" width="30.125" style="1" customWidth="1"/>
    <col min="14593" max="14593" width="25.25" style="1" customWidth="1"/>
    <col min="14594" max="14594" width="19.125" style="1" customWidth="1"/>
    <col min="14595" max="14596" width="17.375" style="1" customWidth="1"/>
    <col min="14597" max="14597" width="16.125" style="1" customWidth="1"/>
    <col min="14598" max="14598" width="20" style="1" customWidth="1"/>
    <col min="14599" max="14599" width="17" style="1" customWidth="1"/>
    <col min="14600" max="14600" width="18.875" style="1" customWidth="1"/>
    <col min="14601" max="14602" width="16.125" style="1" customWidth="1"/>
    <col min="14603" max="14603" width="14.875" style="1" customWidth="1"/>
    <col min="14604" max="14604" width="18.375" style="1" customWidth="1"/>
    <col min="14605" max="14605" width="11.25" style="1" customWidth="1"/>
    <col min="14606" max="14606" width="11" style="1" customWidth="1"/>
    <col min="14607" max="14607" width="11.875" style="1" customWidth="1"/>
    <col min="14608" max="14846" width="9.125" style="1"/>
    <col min="14847" max="14847" width="4.375" style="1" customWidth="1"/>
    <col min="14848" max="14848" width="30.125" style="1" customWidth="1"/>
    <col min="14849" max="14849" width="25.25" style="1" customWidth="1"/>
    <col min="14850" max="14850" width="19.125" style="1" customWidth="1"/>
    <col min="14851" max="14852" width="17.375" style="1" customWidth="1"/>
    <col min="14853" max="14853" width="16.125" style="1" customWidth="1"/>
    <col min="14854" max="14854" width="20" style="1" customWidth="1"/>
    <col min="14855" max="14855" width="17" style="1" customWidth="1"/>
    <col min="14856" max="14856" width="18.875" style="1" customWidth="1"/>
    <col min="14857" max="14858" width="16.125" style="1" customWidth="1"/>
    <col min="14859" max="14859" width="14.875" style="1" customWidth="1"/>
    <col min="14860" max="14860" width="18.375" style="1" customWidth="1"/>
    <col min="14861" max="14861" width="11.25" style="1" customWidth="1"/>
    <col min="14862" max="14862" width="11" style="1" customWidth="1"/>
    <col min="14863" max="14863" width="11.875" style="1" customWidth="1"/>
    <col min="14864" max="15102" width="9.125" style="1"/>
    <col min="15103" max="15103" width="4.375" style="1" customWidth="1"/>
    <col min="15104" max="15104" width="30.125" style="1" customWidth="1"/>
    <col min="15105" max="15105" width="25.25" style="1" customWidth="1"/>
    <col min="15106" max="15106" width="19.125" style="1" customWidth="1"/>
    <col min="15107" max="15108" width="17.375" style="1" customWidth="1"/>
    <col min="15109" max="15109" width="16.125" style="1" customWidth="1"/>
    <col min="15110" max="15110" width="20" style="1" customWidth="1"/>
    <col min="15111" max="15111" width="17" style="1" customWidth="1"/>
    <col min="15112" max="15112" width="18.875" style="1" customWidth="1"/>
    <col min="15113" max="15114" width="16.125" style="1" customWidth="1"/>
    <col min="15115" max="15115" width="14.875" style="1" customWidth="1"/>
    <col min="15116" max="15116" width="18.375" style="1" customWidth="1"/>
    <col min="15117" max="15117" width="11.25" style="1" customWidth="1"/>
    <col min="15118" max="15118" width="11" style="1" customWidth="1"/>
    <col min="15119" max="15119" width="11.875" style="1" customWidth="1"/>
    <col min="15120" max="15358" width="9.125" style="1"/>
    <col min="15359" max="15359" width="4.375" style="1" customWidth="1"/>
    <col min="15360" max="15360" width="30.125" style="1" customWidth="1"/>
    <col min="15361" max="15361" width="25.25" style="1" customWidth="1"/>
    <col min="15362" max="15362" width="19.125" style="1" customWidth="1"/>
    <col min="15363" max="15364" width="17.375" style="1" customWidth="1"/>
    <col min="15365" max="15365" width="16.125" style="1" customWidth="1"/>
    <col min="15366" max="15366" width="20" style="1" customWidth="1"/>
    <col min="15367" max="15367" width="17" style="1" customWidth="1"/>
    <col min="15368" max="15368" width="18.875" style="1" customWidth="1"/>
    <col min="15369" max="15370" width="16.125" style="1" customWidth="1"/>
    <col min="15371" max="15371" width="14.875" style="1" customWidth="1"/>
    <col min="15372" max="15372" width="18.375" style="1" customWidth="1"/>
    <col min="15373" max="15373" width="11.25" style="1" customWidth="1"/>
    <col min="15374" max="15374" width="11" style="1" customWidth="1"/>
    <col min="15375" max="15375" width="11.875" style="1" customWidth="1"/>
    <col min="15376" max="15614" width="9.125" style="1"/>
    <col min="15615" max="15615" width="4.375" style="1" customWidth="1"/>
    <col min="15616" max="15616" width="30.125" style="1" customWidth="1"/>
    <col min="15617" max="15617" width="25.25" style="1" customWidth="1"/>
    <col min="15618" max="15618" width="19.125" style="1" customWidth="1"/>
    <col min="15619" max="15620" width="17.375" style="1" customWidth="1"/>
    <col min="15621" max="15621" width="16.125" style="1" customWidth="1"/>
    <col min="15622" max="15622" width="20" style="1" customWidth="1"/>
    <col min="15623" max="15623" width="17" style="1" customWidth="1"/>
    <col min="15624" max="15624" width="18.875" style="1" customWidth="1"/>
    <col min="15625" max="15626" width="16.125" style="1" customWidth="1"/>
    <col min="15627" max="15627" width="14.875" style="1" customWidth="1"/>
    <col min="15628" max="15628" width="18.375" style="1" customWidth="1"/>
    <col min="15629" max="15629" width="11.25" style="1" customWidth="1"/>
    <col min="15630" max="15630" width="11" style="1" customWidth="1"/>
    <col min="15631" max="15631" width="11.875" style="1" customWidth="1"/>
    <col min="15632" max="15870" width="9.125" style="1"/>
    <col min="15871" max="15871" width="4.375" style="1" customWidth="1"/>
    <col min="15872" max="15872" width="30.125" style="1" customWidth="1"/>
    <col min="15873" max="15873" width="25.25" style="1" customWidth="1"/>
    <col min="15874" max="15874" width="19.125" style="1" customWidth="1"/>
    <col min="15875" max="15876" width="17.375" style="1" customWidth="1"/>
    <col min="15877" max="15877" width="16.125" style="1" customWidth="1"/>
    <col min="15878" max="15878" width="20" style="1" customWidth="1"/>
    <col min="15879" max="15879" width="17" style="1" customWidth="1"/>
    <col min="15880" max="15880" width="18.875" style="1" customWidth="1"/>
    <col min="15881" max="15882" width="16.125" style="1" customWidth="1"/>
    <col min="15883" max="15883" width="14.875" style="1" customWidth="1"/>
    <col min="15884" max="15884" width="18.375" style="1" customWidth="1"/>
    <col min="15885" max="15885" width="11.25" style="1" customWidth="1"/>
    <col min="15886" max="15886" width="11" style="1" customWidth="1"/>
    <col min="15887" max="15887" width="11.875" style="1" customWidth="1"/>
    <col min="15888" max="16126" width="9.125" style="1"/>
    <col min="16127" max="16127" width="4.375" style="1" customWidth="1"/>
    <col min="16128" max="16128" width="30.125" style="1" customWidth="1"/>
    <col min="16129" max="16129" width="25.25" style="1" customWidth="1"/>
    <col min="16130" max="16130" width="19.125" style="1" customWidth="1"/>
    <col min="16131" max="16132" width="17.375" style="1" customWidth="1"/>
    <col min="16133" max="16133" width="16.125" style="1" customWidth="1"/>
    <col min="16134" max="16134" width="20" style="1" customWidth="1"/>
    <col min="16135" max="16135" width="17" style="1" customWidth="1"/>
    <col min="16136" max="16136" width="18.875" style="1" customWidth="1"/>
    <col min="16137" max="16138" width="16.125" style="1" customWidth="1"/>
    <col min="16139" max="16139" width="14.875" style="1" customWidth="1"/>
    <col min="16140" max="16140" width="18.375" style="1" customWidth="1"/>
    <col min="16141" max="16141" width="11.25" style="1" customWidth="1"/>
    <col min="16142" max="16142" width="11" style="1" customWidth="1"/>
    <col min="16143" max="16143" width="11.875" style="1" customWidth="1"/>
    <col min="16144" max="16382" width="9.125" style="1"/>
    <col min="16383" max="16384" width="9.125" style="1" customWidth="1"/>
  </cols>
  <sheetData>
    <row r="2" spans="2:17">
      <c r="D2" s="24" t="s">
        <v>399</v>
      </c>
    </row>
    <row r="3" spans="2:17">
      <c r="B3" s="24" t="s">
        <v>231</v>
      </c>
    </row>
    <row r="4" spans="2:17" ht="21" customHeight="1">
      <c r="B4" s="175"/>
      <c r="C4" s="741" t="s">
        <v>273</v>
      </c>
      <c r="D4" s="742"/>
      <c r="E4" s="742"/>
      <c r="F4" s="742"/>
      <c r="G4" s="742"/>
      <c r="H4" s="743"/>
      <c r="I4" s="744" t="s">
        <v>398</v>
      </c>
      <c r="J4" s="745"/>
      <c r="K4" s="745"/>
      <c r="L4" s="745"/>
      <c r="M4" s="745"/>
      <c r="N4" s="746"/>
      <c r="O4" s="331" t="s">
        <v>182</v>
      </c>
    </row>
    <row r="5" spans="2:17" ht="24" customHeight="1">
      <c r="B5" s="140" t="s">
        <v>60</v>
      </c>
      <c r="C5" s="741" t="s">
        <v>232</v>
      </c>
      <c r="D5" s="742"/>
      <c r="E5" s="742"/>
      <c r="F5" s="742"/>
      <c r="G5" s="742"/>
      <c r="H5" s="743"/>
      <c r="I5" s="744" t="s">
        <v>232</v>
      </c>
      <c r="J5" s="745"/>
      <c r="K5" s="745"/>
      <c r="L5" s="745"/>
      <c r="M5" s="745"/>
      <c r="N5" s="747"/>
      <c r="O5" s="176" t="s">
        <v>234</v>
      </c>
    </row>
    <row r="6" spans="2:17" ht="22.5" customHeight="1">
      <c r="B6" s="177"/>
      <c r="C6" s="178" t="s">
        <v>8</v>
      </c>
      <c r="D6" s="179" t="s">
        <v>49</v>
      </c>
      <c r="E6" s="178" t="s">
        <v>235</v>
      </c>
      <c r="F6" s="180" t="s">
        <v>51</v>
      </c>
      <c r="G6" s="180" t="s">
        <v>236</v>
      </c>
      <c r="H6" s="180" t="s">
        <v>6</v>
      </c>
      <c r="I6" s="549" t="s">
        <v>8</v>
      </c>
      <c r="J6" s="550" t="s">
        <v>49</v>
      </c>
      <c r="K6" s="549" t="s">
        <v>235</v>
      </c>
      <c r="L6" s="551" t="s">
        <v>51</v>
      </c>
      <c r="M6" s="552" t="s">
        <v>236</v>
      </c>
      <c r="N6" s="551" t="s">
        <v>6</v>
      </c>
      <c r="O6" s="182"/>
    </row>
    <row r="7" spans="2:17" ht="21" customHeight="1">
      <c r="B7" s="2" t="s">
        <v>60</v>
      </c>
      <c r="D7" s="3"/>
      <c r="F7" s="3"/>
      <c r="H7" s="3"/>
      <c r="J7" s="553"/>
      <c r="L7" s="553"/>
      <c r="N7" s="553"/>
      <c r="O7" s="3"/>
    </row>
    <row r="8" spans="2:17">
      <c r="B8" s="6" t="s">
        <v>61</v>
      </c>
      <c r="C8" s="184">
        <v>109307325.45</v>
      </c>
      <c r="D8" s="184">
        <v>35843374.57</v>
      </c>
      <c r="E8" s="184">
        <v>1982571.94</v>
      </c>
      <c r="F8" s="184">
        <v>5506722.8799999999</v>
      </c>
      <c r="G8" s="184">
        <v>12773.25</v>
      </c>
      <c r="H8" s="8">
        <v>152652768.09</v>
      </c>
      <c r="I8" s="184">
        <v>85675143.219999999</v>
      </c>
      <c r="J8" s="184">
        <v>35864845.140000001</v>
      </c>
      <c r="K8" s="184">
        <v>1351369.87</v>
      </c>
      <c r="L8" s="184">
        <v>5053688.75</v>
      </c>
      <c r="M8" s="184">
        <v>399079.97</v>
      </c>
      <c r="N8" s="8">
        <f>SUM(I8:M8)</f>
        <v>128344126.95</v>
      </c>
      <c r="O8" s="330">
        <f>+(N8-H8)/H8*100</f>
        <v>-15.924140416286637</v>
      </c>
      <c r="Q8" s="11"/>
    </row>
    <row r="9" spans="2:17">
      <c r="B9" s="6" t="s">
        <v>287</v>
      </c>
      <c r="C9" s="184">
        <v>93559001.909999996</v>
      </c>
      <c r="D9" s="184">
        <v>27468046.899999999</v>
      </c>
      <c r="E9" s="184">
        <v>2202644.2000000002</v>
      </c>
      <c r="F9" s="184">
        <v>5261582.7</v>
      </c>
      <c r="G9" s="184">
        <v>44397.18</v>
      </c>
      <c r="H9" s="8">
        <v>128535672.90000001</v>
      </c>
      <c r="I9" s="184">
        <v>74696533.020000011</v>
      </c>
      <c r="J9" s="184">
        <v>27493443.940000001</v>
      </c>
      <c r="K9" s="184">
        <v>1959778.77</v>
      </c>
      <c r="L9" s="184">
        <v>4823975.62</v>
      </c>
      <c r="M9" s="184">
        <v>20912.03</v>
      </c>
      <c r="N9" s="8">
        <f t="shared" ref="N9:N33" si="0">SUM(I9:M9)</f>
        <v>108994643.38000001</v>
      </c>
      <c r="O9" s="330">
        <f t="shared" ref="O9:O33" si="1">+(N9-H9)/H9*100</f>
        <v>-15.202806410950833</v>
      </c>
      <c r="Q9" s="11"/>
    </row>
    <row r="10" spans="2:17">
      <c r="B10" s="6" t="s">
        <v>62</v>
      </c>
      <c r="C10" s="184">
        <v>50265211.509999998</v>
      </c>
      <c r="D10" s="184">
        <v>52589562.780000001</v>
      </c>
      <c r="E10" s="184">
        <v>1538056.84</v>
      </c>
      <c r="F10" s="184">
        <v>3668717.68</v>
      </c>
      <c r="G10" s="184">
        <v>35780.31</v>
      </c>
      <c r="H10" s="8">
        <v>108097329.11</v>
      </c>
      <c r="I10" s="184">
        <v>35781437.519999996</v>
      </c>
      <c r="J10" s="184">
        <v>52607647.549999997</v>
      </c>
      <c r="K10" s="184">
        <v>998824.04</v>
      </c>
      <c r="L10" s="184">
        <v>3364621.65</v>
      </c>
      <c r="M10" s="184">
        <v>16020.4</v>
      </c>
      <c r="N10" s="8">
        <f t="shared" si="0"/>
        <v>92768551.160000011</v>
      </c>
      <c r="O10" s="330">
        <f t="shared" si="1"/>
        <v>-14.180533484228274</v>
      </c>
      <c r="Q10" s="11"/>
    </row>
    <row r="11" spans="2:17">
      <c r="B11" s="6" t="s">
        <v>400</v>
      </c>
      <c r="C11" s="184">
        <v>4085127.08</v>
      </c>
      <c r="D11" s="184">
        <v>5916691.9400000004</v>
      </c>
      <c r="E11" s="184">
        <v>82194.62</v>
      </c>
      <c r="F11" s="184">
        <v>999139.22</v>
      </c>
      <c r="G11" s="184">
        <v>0</v>
      </c>
      <c r="H11" s="8">
        <v>11083152.859999999</v>
      </c>
      <c r="I11" s="184">
        <v>4341751.04</v>
      </c>
      <c r="J11" s="184">
        <v>5904040.8499999996</v>
      </c>
      <c r="K11" s="184">
        <v>40351.67</v>
      </c>
      <c r="L11" s="184">
        <v>945877.57</v>
      </c>
      <c r="M11" s="184">
        <v>0</v>
      </c>
      <c r="N11" s="8">
        <f t="shared" si="0"/>
        <v>11232021.130000001</v>
      </c>
      <c r="O11" s="330">
        <f t="shared" si="1"/>
        <v>1.3431942325480244</v>
      </c>
      <c r="Q11" s="11"/>
    </row>
    <row r="12" spans="2:17">
      <c r="B12" s="6" t="s">
        <v>63</v>
      </c>
      <c r="C12" s="184">
        <v>17293445.920000002</v>
      </c>
      <c r="D12" s="184">
        <v>25792150.489999998</v>
      </c>
      <c r="E12" s="184">
        <v>18488.77</v>
      </c>
      <c r="F12" s="184">
        <v>4774667.09</v>
      </c>
      <c r="G12" s="184">
        <v>8749.5400000000009</v>
      </c>
      <c r="H12" s="8">
        <v>47887501.810000002</v>
      </c>
      <c r="I12" s="184">
        <v>19474194.199999999</v>
      </c>
      <c r="J12" s="184">
        <v>25819163.699999999</v>
      </c>
      <c r="K12" s="184">
        <v>513323.19</v>
      </c>
      <c r="L12" s="184">
        <v>4378061.91</v>
      </c>
      <c r="M12" s="184">
        <v>17895.849999999999</v>
      </c>
      <c r="N12" s="8">
        <f t="shared" si="0"/>
        <v>50202638.850000001</v>
      </c>
      <c r="O12" s="330">
        <f t="shared" si="1"/>
        <v>4.83453292089784</v>
      </c>
      <c r="Q12" s="11"/>
    </row>
    <row r="13" spans="2:17">
      <c r="B13" s="6" t="s">
        <v>64</v>
      </c>
      <c r="C13" s="184">
        <v>10364139.640000001</v>
      </c>
      <c r="D13" s="184">
        <v>10690664.67</v>
      </c>
      <c r="E13" s="184">
        <v>36805.839999999997</v>
      </c>
      <c r="F13" s="184">
        <v>839743.63</v>
      </c>
      <c r="G13" s="184">
        <v>9305.14</v>
      </c>
      <c r="H13" s="8">
        <v>21940658.920000002</v>
      </c>
      <c r="I13" s="184">
        <v>7493928.8499999996</v>
      </c>
      <c r="J13" s="184">
        <v>10662521.529999999</v>
      </c>
      <c r="K13" s="184">
        <v>70516.38</v>
      </c>
      <c r="L13" s="184">
        <v>770214.59</v>
      </c>
      <c r="M13" s="184">
        <v>15444.71</v>
      </c>
      <c r="N13" s="8">
        <f t="shared" si="0"/>
        <v>19012626.059999999</v>
      </c>
      <c r="O13" s="330">
        <f t="shared" si="1"/>
        <v>-13.345236670768148</v>
      </c>
      <c r="Q13" s="11"/>
    </row>
    <row r="14" spans="2:17">
      <c r="B14" s="6" t="s">
        <v>65</v>
      </c>
      <c r="C14" s="184">
        <v>20598262.98</v>
      </c>
      <c r="D14" s="184">
        <v>16516182.609999999</v>
      </c>
      <c r="E14" s="184">
        <v>508694.21</v>
      </c>
      <c r="F14" s="184">
        <v>6290642.0099999998</v>
      </c>
      <c r="G14" s="184">
        <v>6702.59</v>
      </c>
      <c r="H14" s="8">
        <v>43920484.399999999</v>
      </c>
      <c r="I14" s="184">
        <v>20354674.369999997</v>
      </c>
      <c r="J14" s="184">
        <v>16478442.359999999</v>
      </c>
      <c r="K14" s="184">
        <v>380068.95</v>
      </c>
      <c r="L14" s="184">
        <v>5769853.1900000004</v>
      </c>
      <c r="M14" s="184">
        <v>93419.23</v>
      </c>
      <c r="N14" s="8">
        <f t="shared" si="0"/>
        <v>43076458.099999994</v>
      </c>
      <c r="O14" s="330">
        <f t="shared" si="1"/>
        <v>-1.9217144608723951</v>
      </c>
      <c r="Q14" s="11"/>
    </row>
    <row r="15" spans="2:17">
      <c r="B15" s="6" t="s">
        <v>66</v>
      </c>
      <c r="C15" s="184">
        <v>9373548.1199999992</v>
      </c>
      <c r="D15" s="184">
        <v>7621659.2599999998</v>
      </c>
      <c r="E15" s="184">
        <v>251790.44</v>
      </c>
      <c r="F15" s="184">
        <v>2802818.31</v>
      </c>
      <c r="G15" s="184">
        <v>8707.99</v>
      </c>
      <c r="H15" s="8">
        <v>20058524.120000001</v>
      </c>
      <c r="I15" s="184">
        <v>8663106.3000000007</v>
      </c>
      <c r="J15" s="184">
        <v>7578321.0899999999</v>
      </c>
      <c r="K15" s="184">
        <v>119574.65</v>
      </c>
      <c r="L15" s="184">
        <v>2567381.98</v>
      </c>
      <c r="M15" s="184">
        <v>27204.010000000002</v>
      </c>
      <c r="N15" s="8">
        <f t="shared" si="0"/>
        <v>18955588.030000001</v>
      </c>
      <c r="O15" s="330">
        <f t="shared" si="1"/>
        <v>-5.4985904416580764</v>
      </c>
      <c r="Q15" s="11"/>
    </row>
    <row r="16" spans="2:17">
      <c r="B16" s="6" t="s">
        <v>67</v>
      </c>
      <c r="C16" s="184">
        <v>5510537</v>
      </c>
      <c r="D16" s="184">
        <v>5439560.6900000004</v>
      </c>
      <c r="E16" s="184">
        <v>0</v>
      </c>
      <c r="F16" s="184">
        <v>2732928.34</v>
      </c>
      <c r="G16" s="184">
        <v>0</v>
      </c>
      <c r="H16" s="8">
        <v>13683026.02</v>
      </c>
      <c r="I16" s="184">
        <v>4793391.9399999995</v>
      </c>
      <c r="J16" s="184">
        <v>5463440.7800000003</v>
      </c>
      <c r="K16" s="184">
        <v>41000</v>
      </c>
      <c r="L16" s="184">
        <v>2499819.2999999998</v>
      </c>
      <c r="M16" s="184">
        <v>0</v>
      </c>
      <c r="N16" s="8">
        <f t="shared" si="0"/>
        <v>12797652.02</v>
      </c>
      <c r="O16" s="330">
        <f t="shared" si="1"/>
        <v>-6.4706008649393771</v>
      </c>
      <c r="Q16" s="11"/>
    </row>
    <row r="17" spans="2:17">
      <c r="B17" s="6" t="s">
        <v>68</v>
      </c>
      <c r="C17" s="184">
        <v>24923921.969999999</v>
      </c>
      <c r="D17" s="184">
        <v>542627805.64999998</v>
      </c>
      <c r="E17" s="184">
        <v>822048.15</v>
      </c>
      <c r="F17" s="184">
        <v>5795906.8200000003</v>
      </c>
      <c r="G17" s="184">
        <v>33902.35</v>
      </c>
      <c r="H17" s="8">
        <v>574203584.94000006</v>
      </c>
      <c r="I17" s="184">
        <v>29263101.619999997</v>
      </c>
      <c r="J17" s="184">
        <v>542643037.84000003</v>
      </c>
      <c r="K17" s="184">
        <v>329877.45</v>
      </c>
      <c r="L17" s="184">
        <v>5310426.9400000004</v>
      </c>
      <c r="M17" s="184">
        <v>19562.98</v>
      </c>
      <c r="N17" s="8">
        <f t="shared" si="0"/>
        <v>577566006.83000016</v>
      </c>
      <c r="O17" s="330">
        <f t="shared" si="1"/>
        <v>0.58558009357455554</v>
      </c>
      <c r="Q17" s="11"/>
    </row>
    <row r="18" spans="2:17">
      <c r="B18" s="6" t="s">
        <v>69</v>
      </c>
      <c r="C18" s="184">
        <v>6397996.9800000004</v>
      </c>
      <c r="D18" s="184">
        <v>15746914.140000001</v>
      </c>
      <c r="E18" s="184">
        <v>22102.59</v>
      </c>
      <c r="F18" s="184">
        <v>4532202.18</v>
      </c>
      <c r="G18" s="184">
        <v>0</v>
      </c>
      <c r="H18" s="8">
        <v>26699215.899999999</v>
      </c>
      <c r="I18" s="184">
        <v>7713553.6500000004</v>
      </c>
      <c r="J18" s="184">
        <v>15773482.26</v>
      </c>
      <c r="K18" s="184">
        <v>34717.83</v>
      </c>
      <c r="L18" s="184">
        <v>4148348.78</v>
      </c>
      <c r="M18" s="184">
        <v>1078</v>
      </c>
      <c r="N18" s="8">
        <f t="shared" si="0"/>
        <v>27671180.52</v>
      </c>
      <c r="O18" s="330">
        <f t="shared" si="1"/>
        <v>3.6404238373157658</v>
      </c>
      <c r="Q18" s="11"/>
    </row>
    <row r="19" spans="2:17">
      <c r="B19" s="6" t="s">
        <v>292</v>
      </c>
      <c r="C19" s="184">
        <v>302238.14</v>
      </c>
      <c r="D19" s="184">
        <v>4061707.29</v>
      </c>
      <c r="E19" s="184">
        <v>0</v>
      </c>
      <c r="F19" s="184">
        <v>114660.05</v>
      </c>
      <c r="G19" s="184">
        <v>0</v>
      </c>
      <c r="H19" s="8">
        <v>4478605.4800000004</v>
      </c>
      <c r="I19" s="184">
        <v>2321639.6</v>
      </c>
      <c r="J19" s="184">
        <v>4053520.58</v>
      </c>
      <c r="K19" s="184">
        <v>27300</v>
      </c>
      <c r="L19" s="184">
        <v>108100.29</v>
      </c>
      <c r="M19" s="184">
        <v>2052</v>
      </c>
      <c r="N19" s="8">
        <f t="shared" si="0"/>
        <v>6512612.4699999997</v>
      </c>
      <c r="O19" s="330">
        <f t="shared" si="1"/>
        <v>45.416078712072647</v>
      </c>
      <c r="Q19" s="11"/>
    </row>
    <row r="20" spans="2:17">
      <c r="B20" s="6" t="s">
        <v>162</v>
      </c>
      <c r="C20" s="184">
        <v>22827476.739999998</v>
      </c>
      <c r="D20" s="184">
        <v>8906369.2799999993</v>
      </c>
      <c r="E20" s="184">
        <v>1799369.2</v>
      </c>
      <c r="F20" s="184">
        <v>7527662.5899999999</v>
      </c>
      <c r="G20" s="184">
        <v>6033.1</v>
      </c>
      <c r="H20" s="8">
        <v>41066910.909999996</v>
      </c>
      <c r="I20" s="184">
        <v>22863143.640000001</v>
      </c>
      <c r="J20" s="184">
        <v>8900121.2799999993</v>
      </c>
      <c r="K20" s="184">
        <v>12190266.93</v>
      </c>
      <c r="L20" s="184">
        <v>6904906.2800000003</v>
      </c>
      <c r="M20" s="184">
        <v>649102.41999999993</v>
      </c>
      <c r="N20" s="8">
        <f t="shared" si="0"/>
        <v>51507540.550000004</v>
      </c>
      <c r="O20" s="330">
        <f t="shared" si="1"/>
        <v>25.423459930748436</v>
      </c>
      <c r="Q20" s="11"/>
    </row>
    <row r="21" spans="2:17">
      <c r="B21" s="6" t="s">
        <v>175</v>
      </c>
      <c r="C21" s="184">
        <v>61574573.960000001</v>
      </c>
      <c r="D21" s="184">
        <v>17206327.899999999</v>
      </c>
      <c r="E21" s="184">
        <v>3065860.9</v>
      </c>
      <c r="F21" s="184">
        <v>18455545.780000001</v>
      </c>
      <c r="G21" s="184">
        <v>11818.57</v>
      </c>
      <c r="H21" s="8">
        <v>100314127.11</v>
      </c>
      <c r="I21" s="184">
        <v>65674364.719999999</v>
      </c>
      <c r="J21" s="184">
        <v>17183402.460000001</v>
      </c>
      <c r="K21" s="184">
        <v>1264852.05</v>
      </c>
      <c r="L21" s="184">
        <v>16917696.010000002</v>
      </c>
      <c r="M21" s="184">
        <v>5674.76</v>
      </c>
      <c r="N21" s="8">
        <f t="shared" si="0"/>
        <v>101045990.00000001</v>
      </c>
      <c r="O21" s="330">
        <f t="shared" si="1"/>
        <v>0.72957110935879177</v>
      </c>
      <c r="Q21" s="11"/>
    </row>
    <row r="22" spans="2:17">
      <c r="B22" s="6" t="s">
        <v>294</v>
      </c>
      <c r="C22" s="184">
        <v>24005412.440000001</v>
      </c>
      <c r="D22" s="184">
        <v>10340307.9</v>
      </c>
      <c r="E22" s="184">
        <v>398917.9</v>
      </c>
      <c r="F22" s="184">
        <v>33816400.5</v>
      </c>
      <c r="G22" s="184">
        <v>0</v>
      </c>
      <c r="H22" s="8">
        <v>68561038.739999995</v>
      </c>
      <c r="I22" s="184">
        <v>66838273.700000003</v>
      </c>
      <c r="J22" s="184">
        <v>10310041.48</v>
      </c>
      <c r="K22" s="184">
        <v>150019.99</v>
      </c>
      <c r="L22" s="184">
        <v>30997759.309999999</v>
      </c>
      <c r="M22" s="184">
        <v>105992.31</v>
      </c>
      <c r="N22" s="8">
        <f t="shared" si="0"/>
        <v>108402086.79000001</v>
      </c>
      <c r="O22" s="330">
        <f t="shared" si="1"/>
        <v>58.110333189505603</v>
      </c>
      <c r="Q22" s="11"/>
    </row>
    <row r="23" spans="2:17">
      <c r="B23" s="185" t="s">
        <v>70</v>
      </c>
      <c r="H23" s="8"/>
      <c r="N23" s="8"/>
      <c r="O23" s="330"/>
      <c r="Q23" s="11"/>
    </row>
    <row r="24" spans="2:17">
      <c r="B24" s="6" t="s">
        <v>186</v>
      </c>
      <c r="C24" s="184">
        <v>29232459.75</v>
      </c>
      <c r="D24" s="184">
        <v>17479284.239999998</v>
      </c>
      <c r="E24" s="184">
        <v>1132733.23</v>
      </c>
      <c r="F24" s="186">
        <v>10074387.470000001</v>
      </c>
      <c r="G24" s="184">
        <v>9429.7999999999993</v>
      </c>
      <c r="H24" s="8">
        <v>57928294.5</v>
      </c>
      <c r="I24" s="439">
        <v>36253497.340000004</v>
      </c>
      <c r="J24" s="439">
        <v>17447762.5</v>
      </c>
      <c r="K24" s="439">
        <v>983757.14</v>
      </c>
      <c r="L24" s="439">
        <v>9229062.5999999996</v>
      </c>
      <c r="M24" s="439">
        <v>71268.61</v>
      </c>
      <c r="N24" s="8">
        <f t="shared" si="0"/>
        <v>63985348.190000005</v>
      </c>
      <c r="O24" s="330">
        <f t="shared" si="1"/>
        <v>10.456122940059982</v>
      </c>
      <c r="Q24" s="11"/>
    </row>
    <row r="25" spans="2:17">
      <c r="B25" s="6" t="s">
        <v>187</v>
      </c>
      <c r="C25" s="184">
        <v>11204886.689999999</v>
      </c>
      <c r="D25" s="184">
        <v>3751517.97</v>
      </c>
      <c r="E25" s="184">
        <v>0</v>
      </c>
      <c r="F25" s="186">
        <v>4561481.04</v>
      </c>
      <c r="G25" s="184">
        <v>0</v>
      </c>
      <c r="H25" s="8">
        <v>19517885.690000001</v>
      </c>
      <c r="I25" s="439">
        <v>14243497.640000001</v>
      </c>
      <c r="J25" s="439">
        <v>3789160.54</v>
      </c>
      <c r="K25" s="439">
        <v>22000</v>
      </c>
      <c r="L25" s="439">
        <v>4175373.86</v>
      </c>
      <c r="M25" s="439">
        <v>14864</v>
      </c>
      <c r="N25" s="8">
        <f t="shared" si="0"/>
        <v>22244896.039999999</v>
      </c>
      <c r="O25" s="330">
        <f t="shared" si="1"/>
        <v>13.97185326993273</v>
      </c>
      <c r="Q25" s="11"/>
    </row>
    <row r="26" spans="2:17">
      <c r="B26" s="6" t="s">
        <v>188</v>
      </c>
      <c r="C26" s="184">
        <v>15133846.359999999</v>
      </c>
      <c r="D26" s="184">
        <v>20078960.07</v>
      </c>
      <c r="E26" s="184">
        <v>1048657.27</v>
      </c>
      <c r="F26" s="184">
        <v>6285176.9100000001</v>
      </c>
      <c r="G26" s="184">
        <v>55979.199999999997</v>
      </c>
      <c r="H26" s="8">
        <v>42602619.810000002</v>
      </c>
      <c r="I26" s="184">
        <v>17054937.759999998</v>
      </c>
      <c r="J26" s="184">
        <v>20091362.879999999</v>
      </c>
      <c r="K26" s="184">
        <v>403714.63</v>
      </c>
      <c r="L26" s="554">
        <v>5756340.6600000001</v>
      </c>
      <c r="M26" s="184">
        <v>64836.35</v>
      </c>
      <c r="N26" s="8">
        <f t="shared" si="0"/>
        <v>43371192.280000009</v>
      </c>
      <c r="O26" s="330">
        <f t="shared" si="1"/>
        <v>1.8040497824492974</v>
      </c>
      <c r="Q26" s="11"/>
    </row>
    <row r="27" spans="2:17">
      <c r="B27" s="6" t="s">
        <v>237</v>
      </c>
      <c r="C27" s="184">
        <v>7964882.5599999996</v>
      </c>
      <c r="D27" s="184">
        <v>3939682.22</v>
      </c>
      <c r="E27" s="184">
        <v>1086954.48</v>
      </c>
      <c r="F27" s="184">
        <v>4974133.3</v>
      </c>
      <c r="G27" s="184">
        <v>9157.39</v>
      </c>
      <c r="H27" s="8">
        <v>17974809.949999999</v>
      </c>
      <c r="I27" s="184">
        <v>10167452.880000001</v>
      </c>
      <c r="J27" s="184">
        <v>3965400.57</v>
      </c>
      <c r="K27" s="184">
        <v>2410261.67</v>
      </c>
      <c r="L27" s="554">
        <v>4553724.8899999997</v>
      </c>
      <c r="M27" s="184">
        <v>111435.35</v>
      </c>
      <c r="N27" s="8">
        <f t="shared" si="0"/>
        <v>21208275.360000003</v>
      </c>
      <c r="O27" s="330">
        <f t="shared" si="1"/>
        <v>17.988871198051271</v>
      </c>
      <c r="Q27" s="11"/>
    </row>
    <row r="28" spans="2:17">
      <c r="B28" s="6" t="s">
        <v>286</v>
      </c>
      <c r="C28" s="184">
        <v>6393710.6699999999</v>
      </c>
      <c r="D28" s="184">
        <v>10732847.99</v>
      </c>
      <c r="E28" s="184">
        <v>10852.52</v>
      </c>
      <c r="F28" s="184">
        <v>4648879.88</v>
      </c>
      <c r="G28" s="184">
        <v>0</v>
      </c>
      <c r="H28" s="8">
        <v>21786291.059999999</v>
      </c>
      <c r="I28" s="184">
        <v>12398620.84</v>
      </c>
      <c r="J28" s="184">
        <v>18593322.670000002</v>
      </c>
      <c r="K28" s="184">
        <v>267886.5</v>
      </c>
      <c r="L28" s="184">
        <v>5432039.7699999996</v>
      </c>
      <c r="M28" s="184">
        <v>0</v>
      </c>
      <c r="N28" s="8">
        <f t="shared" si="0"/>
        <v>36691869.780000001</v>
      </c>
      <c r="O28" s="330">
        <f t="shared" si="1"/>
        <v>68.417238523756339</v>
      </c>
      <c r="Q28" s="11"/>
    </row>
    <row r="29" spans="2:17">
      <c r="B29" s="6" t="s">
        <v>285</v>
      </c>
      <c r="C29" s="184">
        <v>7689825.7599999998</v>
      </c>
      <c r="D29" s="184">
        <v>18606369.699999999</v>
      </c>
      <c r="E29" s="184">
        <v>732180.57</v>
      </c>
      <c r="F29" s="184">
        <v>5928462.1399999997</v>
      </c>
      <c r="G29" s="184">
        <v>0</v>
      </c>
      <c r="H29" s="8">
        <v>32956838.18</v>
      </c>
      <c r="I29" s="184">
        <v>19181352.439999998</v>
      </c>
      <c r="J29" s="184">
        <v>10750641.539999999</v>
      </c>
      <c r="K29" s="184">
        <v>2236861.8400000003</v>
      </c>
      <c r="L29" s="184">
        <v>4256449.08</v>
      </c>
      <c r="M29" s="184">
        <v>7212</v>
      </c>
      <c r="N29" s="8">
        <f t="shared" si="0"/>
        <v>36432516.899999999</v>
      </c>
      <c r="O29" s="330">
        <f t="shared" si="1"/>
        <v>10.546153429576353</v>
      </c>
      <c r="Q29" s="11"/>
    </row>
    <row r="30" spans="2:17">
      <c r="B30" s="6" t="s">
        <v>401</v>
      </c>
      <c r="C30" s="184">
        <v>3280513.94</v>
      </c>
      <c r="D30" s="184">
        <v>3450950.04</v>
      </c>
      <c r="E30" s="184">
        <v>630169.55000000005</v>
      </c>
      <c r="F30" s="184">
        <v>4525676.13</v>
      </c>
      <c r="G30" s="184">
        <v>0</v>
      </c>
      <c r="H30" s="8">
        <v>11887309.66</v>
      </c>
      <c r="I30" s="184">
        <v>3484867.65</v>
      </c>
      <c r="J30" s="184">
        <v>3172320.46</v>
      </c>
      <c r="K30" s="184">
        <v>215062.47</v>
      </c>
      <c r="L30" s="184">
        <v>418888.64</v>
      </c>
      <c r="M30" s="184">
        <v>0</v>
      </c>
      <c r="N30" s="8">
        <f t="shared" si="0"/>
        <v>7291139.2199999988</v>
      </c>
      <c r="O30" s="330">
        <f>+(N30-H30)/H30*100</f>
        <v>-38.664513430366895</v>
      </c>
      <c r="Q30" s="11"/>
    </row>
    <row r="31" spans="2:17">
      <c r="B31" s="6" t="s">
        <v>402</v>
      </c>
      <c r="C31" s="184">
        <v>2951718.61</v>
      </c>
      <c r="D31" s="184">
        <v>3182570.93</v>
      </c>
      <c r="E31" s="184">
        <v>11785.8</v>
      </c>
      <c r="F31" s="184">
        <v>459872.23</v>
      </c>
      <c r="G31" s="184">
        <v>0</v>
      </c>
      <c r="H31" s="8">
        <v>6605947.5700000003</v>
      </c>
      <c r="I31" s="184">
        <v>4880230.17</v>
      </c>
      <c r="J31" s="184">
        <v>3436680.49</v>
      </c>
      <c r="K31" s="184">
        <v>759273.14</v>
      </c>
      <c r="L31" s="184">
        <v>4148348.78</v>
      </c>
      <c r="M31" s="184">
        <v>5087</v>
      </c>
      <c r="N31" s="8">
        <f t="shared" si="0"/>
        <v>13229619.58</v>
      </c>
      <c r="O31" s="330">
        <f t="shared" si="1"/>
        <v>100.26831033416754</v>
      </c>
      <c r="Q31" s="11"/>
    </row>
    <row r="32" spans="2:17">
      <c r="B32" s="6" t="s">
        <v>238</v>
      </c>
      <c r="C32" s="184">
        <v>3816360.03</v>
      </c>
      <c r="D32" s="184">
        <v>4661470.1399999997</v>
      </c>
      <c r="E32" s="184">
        <v>635798.24</v>
      </c>
      <c r="F32" s="184">
        <v>1540569.94</v>
      </c>
      <c r="G32" s="184">
        <v>0</v>
      </c>
      <c r="H32" s="8">
        <v>10654198.35</v>
      </c>
      <c r="I32" s="184">
        <v>4642466.4399999995</v>
      </c>
      <c r="J32" s="184">
        <v>4670360.67</v>
      </c>
      <c r="K32" s="184">
        <v>530930.12</v>
      </c>
      <c r="L32" s="184">
        <v>1418816.36</v>
      </c>
      <c r="M32" s="184">
        <v>0</v>
      </c>
      <c r="N32" s="8">
        <f t="shared" si="0"/>
        <v>11262573.589999998</v>
      </c>
      <c r="O32" s="330">
        <f t="shared" si="1"/>
        <v>5.7101925458333369</v>
      </c>
      <c r="Q32" s="11"/>
    </row>
    <row r="33" spans="2:17">
      <c r="B33" s="3" t="s">
        <v>239</v>
      </c>
      <c r="C33" s="187">
        <v>3264664.14</v>
      </c>
      <c r="D33" s="184">
        <v>8557572.7300000004</v>
      </c>
      <c r="E33" s="184">
        <v>0</v>
      </c>
      <c r="F33" s="184">
        <v>1280246.78</v>
      </c>
      <c r="G33" s="184">
        <v>0</v>
      </c>
      <c r="H33" s="8">
        <v>13102483.65</v>
      </c>
      <c r="I33" s="184">
        <v>2964037.24</v>
      </c>
      <c r="J33" s="184">
        <v>8547641.25</v>
      </c>
      <c r="K33" s="184">
        <v>542424.81999999995</v>
      </c>
      <c r="L33" s="184">
        <v>1175590.72</v>
      </c>
      <c r="M33" s="184">
        <v>0</v>
      </c>
      <c r="N33" s="8">
        <f t="shared" si="0"/>
        <v>13229694.030000001</v>
      </c>
      <c r="O33" s="330">
        <f t="shared" si="1"/>
        <v>0.97088753093006774</v>
      </c>
      <c r="Q33" s="11"/>
    </row>
    <row r="34" spans="2:17" s="24" customFormat="1" ht="27" customHeight="1" thickBot="1">
      <c r="B34" s="285" t="s">
        <v>31</v>
      </c>
      <c r="C34" s="290">
        <f t="shared" ref="C34:H34" si="2">SUM(C8:C33)</f>
        <v>551321088.35000014</v>
      </c>
      <c r="D34" s="288">
        <f t="shared" si="2"/>
        <v>881208552.0999999</v>
      </c>
      <c r="E34" s="288">
        <f t="shared" si="2"/>
        <v>18018677.260000002</v>
      </c>
      <c r="F34" s="288">
        <f t="shared" si="2"/>
        <v>147398225.59999996</v>
      </c>
      <c r="G34" s="288">
        <f t="shared" si="2"/>
        <v>252736.41000000003</v>
      </c>
      <c r="H34" s="289">
        <f t="shared" si="2"/>
        <v>1598199279.7300003</v>
      </c>
      <c r="I34" s="555">
        <f t="shared" ref="I34:N34" si="3">SUM(I8:I33)</f>
        <v>581219197.78999996</v>
      </c>
      <c r="J34" s="556">
        <f t="shared" si="3"/>
        <v>881200126.40999997</v>
      </c>
      <c r="K34" s="556">
        <f t="shared" si="3"/>
        <v>27844014.100000001</v>
      </c>
      <c r="L34" s="556">
        <f t="shared" si="3"/>
        <v>135125367.53</v>
      </c>
      <c r="M34" s="556">
        <f t="shared" si="3"/>
        <v>1648141.9800000004</v>
      </c>
      <c r="N34" s="556">
        <f t="shared" si="3"/>
        <v>1627036847.8099999</v>
      </c>
      <c r="O34" s="237"/>
    </row>
    <row r="35" spans="2:17" ht="21.75" thickTop="1"/>
    <row r="36" spans="2:17">
      <c r="O36" s="46"/>
    </row>
    <row r="41" spans="2:17" ht="22.5" customHeight="1"/>
    <row r="64" ht="12" customHeight="1"/>
    <row r="65" spans="3:15" ht="24.75" customHeight="1"/>
    <row r="66" spans="3:15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88"/>
    </row>
    <row r="67" spans="3:15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88"/>
    </row>
    <row r="68" spans="3:15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88"/>
    </row>
    <row r="69" spans="3:15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88"/>
    </row>
    <row r="70" spans="3:15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88"/>
    </row>
    <row r="71" spans="3:15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88"/>
    </row>
    <row r="72" spans="3:1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88"/>
    </row>
    <row r="73" spans="3:15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88"/>
    </row>
    <row r="74" spans="3:15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88"/>
    </row>
  </sheetData>
  <mergeCells count="4">
    <mergeCell ref="C4:H4"/>
    <mergeCell ref="I4:N4"/>
    <mergeCell ref="C5:H5"/>
    <mergeCell ref="I5:N5"/>
  </mergeCells>
  <pageMargins left="0.70866141732283461" right="0.51181102362204722" top="0.94488188976377951" bottom="0.74803149606299213" header="0.31496062992125984" footer="0.31496062992125984"/>
  <pageSetup paperSize="9" scale="47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2B50B-0985-40C7-885C-156052F7D517}">
  <sheetPr>
    <pageSetUpPr fitToPage="1"/>
  </sheetPr>
  <dimension ref="B2:K20"/>
  <sheetViews>
    <sheetView topLeftCell="C4" workbookViewId="0">
      <selection activeCell="I18" sqref="I18"/>
    </sheetView>
  </sheetViews>
  <sheetFormatPr defaultRowHeight="21"/>
  <cols>
    <col min="1" max="1" width="4.375" style="1" customWidth="1"/>
    <col min="2" max="2" width="24.875" style="1" customWidth="1"/>
    <col min="3" max="3" width="16" style="1" customWidth="1"/>
    <col min="4" max="4" width="14.75" style="1" customWidth="1"/>
    <col min="5" max="5" width="15.75" style="1" customWidth="1"/>
    <col min="6" max="6" width="16.125" style="1" customWidth="1"/>
    <col min="7" max="7" width="15.875" style="256" customWidth="1"/>
    <col min="8" max="8" width="15.75" style="256" customWidth="1"/>
    <col min="9" max="9" width="17.875" style="1" customWidth="1"/>
    <col min="10" max="10" width="19" style="1" customWidth="1"/>
    <col min="11" max="11" width="17.75" style="1" customWidth="1"/>
    <col min="12" max="12" width="16.125" style="1" customWidth="1"/>
    <col min="13" max="13" width="16.25" style="1" customWidth="1"/>
    <col min="14" max="14" width="15.25" style="1" customWidth="1"/>
    <col min="15" max="15" width="17.875" style="1" customWidth="1"/>
    <col min="16" max="16" width="16.375" style="1" customWidth="1"/>
    <col min="17" max="17" width="15" style="1" customWidth="1"/>
    <col min="18" max="18" width="15.75" style="1" customWidth="1"/>
    <col min="19" max="19" width="13.75" style="1" customWidth="1"/>
    <col min="20" max="21" width="14" style="1" customWidth="1"/>
    <col min="22" max="22" width="12.75" style="1" customWidth="1"/>
    <col min="23" max="23" width="13.375" style="1" customWidth="1"/>
    <col min="24" max="256" width="9.125" style="1"/>
    <col min="257" max="257" width="4.375" style="1" customWidth="1"/>
    <col min="258" max="258" width="24.875" style="1" customWidth="1"/>
    <col min="259" max="259" width="16" style="1" customWidth="1"/>
    <col min="260" max="260" width="13.75" style="1" customWidth="1"/>
    <col min="261" max="261" width="15.75" style="1" customWidth="1"/>
    <col min="262" max="262" width="16.125" style="1" customWidth="1"/>
    <col min="263" max="263" width="15.875" style="1" customWidth="1"/>
    <col min="264" max="264" width="15.75" style="1" customWidth="1"/>
    <col min="265" max="265" width="17.875" style="1" customWidth="1"/>
    <col min="266" max="266" width="19" style="1" customWidth="1"/>
    <col min="267" max="267" width="17.75" style="1" customWidth="1"/>
    <col min="268" max="268" width="16.125" style="1" customWidth="1"/>
    <col min="269" max="269" width="16.25" style="1" customWidth="1"/>
    <col min="270" max="270" width="15.25" style="1" customWidth="1"/>
    <col min="271" max="271" width="17.875" style="1" customWidth="1"/>
    <col min="272" max="272" width="16.375" style="1" customWidth="1"/>
    <col min="273" max="273" width="15" style="1" customWidth="1"/>
    <col min="274" max="274" width="15.75" style="1" customWidth="1"/>
    <col min="275" max="275" width="13.75" style="1" customWidth="1"/>
    <col min="276" max="277" width="14" style="1" customWidth="1"/>
    <col min="278" max="278" width="12.75" style="1" customWidth="1"/>
    <col min="279" max="279" width="13.375" style="1" customWidth="1"/>
    <col min="280" max="512" width="9.125" style="1"/>
    <col min="513" max="513" width="4.375" style="1" customWidth="1"/>
    <col min="514" max="514" width="24.875" style="1" customWidth="1"/>
    <col min="515" max="515" width="16" style="1" customWidth="1"/>
    <col min="516" max="516" width="13.75" style="1" customWidth="1"/>
    <col min="517" max="517" width="15.75" style="1" customWidth="1"/>
    <col min="518" max="518" width="16.125" style="1" customWidth="1"/>
    <col min="519" max="519" width="15.875" style="1" customWidth="1"/>
    <col min="520" max="520" width="15.75" style="1" customWidth="1"/>
    <col min="521" max="521" width="17.875" style="1" customWidth="1"/>
    <col min="522" max="522" width="19" style="1" customWidth="1"/>
    <col min="523" max="523" width="17.75" style="1" customWidth="1"/>
    <col min="524" max="524" width="16.125" style="1" customWidth="1"/>
    <col min="525" max="525" width="16.25" style="1" customWidth="1"/>
    <col min="526" max="526" width="15.25" style="1" customWidth="1"/>
    <col min="527" max="527" width="17.875" style="1" customWidth="1"/>
    <col min="528" max="528" width="16.375" style="1" customWidth="1"/>
    <col min="529" max="529" width="15" style="1" customWidth="1"/>
    <col min="530" max="530" width="15.75" style="1" customWidth="1"/>
    <col min="531" max="531" width="13.75" style="1" customWidth="1"/>
    <col min="532" max="533" width="14" style="1" customWidth="1"/>
    <col min="534" max="534" width="12.75" style="1" customWidth="1"/>
    <col min="535" max="535" width="13.375" style="1" customWidth="1"/>
    <col min="536" max="768" width="9.125" style="1"/>
    <col min="769" max="769" width="4.375" style="1" customWidth="1"/>
    <col min="770" max="770" width="24.875" style="1" customWidth="1"/>
    <col min="771" max="771" width="16" style="1" customWidth="1"/>
    <col min="772" max="772" width="13.75" style="1" customWidth="1"/>
    <col min="773" max="773" width="15.75" style="1" customWidth="1"/>
    <col min="774" max="774" width="16.125" style="1" customWidth="1"/>
    <col min="775" max="775" width="15.875" style="1" customWidth="1"/>
    <col min="776" max="776" width="15.75" style="1" customWidth="1"/>
    <col min="777" max="777" width="17.875" style="1" customWidth="1"/>
    <col min="778" max="778" width="19" style="1" customWidth="1"/>
    <col min="779" max="779" width="17.75" style="1" customWidth="1"/>
    <col min="780" max="780" width="16.125" style="1" customWidth="1"/>
    <col min="781" max="781" width="16.25" style="1" customWidth="1"/>
    <col min="782" max="782" width="15.25" style="1" customWidth="1"/>
    <col min="783" max="783" width="17.875" style="1" customWidth="1"/>
    <col min="784" max="784" width="16.375" style="1" customWidth="1"/>
    <col min="785" max="785" width="15" style="1" customWidth="1"/>
    <col min="786" max="786" width="15.75" style="1" customWidth="1"/>
    <col min="787" max="787" width="13.75" style="1" customWidth="1"/>
    <col min="788" max="789" width="14" style="1" customWidth="1"/>
    <col min="790" max="790" width="12.75" style="1" customWidth="1"/>
    <col min="791" max="791" width="13.375" style="1" customWidth="1"/>
    <col min="792" max="1024" width="9.125" style="1"/>
    <col min="1025" max="1025" width="4.375" style="1" customWidth="1"/>
    <col min="1026" max="1026" width="24.875" style="1" customWidth="1"/>
    <col min="1027" max="1027" width="16" style="1" customWidth="1"/>
    <col min="1028" max="1028" width="13.75" style="1" customWidth="1"/>
    <col min="1029" max="1029" width="15.75" style="1" customWidth="1"/>
    <col min="1030" max="1030" width="16.125" style="1" customWidth="1"/>
    <col min="1031" max="1031" width="15.875" style="1" customWidth="1"/>
    <col min="1032" max="1032" width="15.75" style="1" customWidth="1"/>
    <col min="1033" max="1033" width="17.875" style="1" customWidth="1"/>
    <col min="1034" max="1034" width="19" style="1" customWidth="1"/>
    <col min="1035" max="1035" width="17.75" style="1" customWidth="1"/>
    <col min="1036" max="1036" width="16.125" style="1" customWidth="1"/>
    <col min="1037" max="1037" width="16.25" style="1" customWidth="1"/>
    <col min="1038" max="1038" width="15.25" style="1" customWidth="1"/>
    <col min="1039" max="1039" width="17.875" style="1" customWidth="1"/>
    <col min="1040" max="1040" width="16.375" style="1" customWidth="1"/>
    <col min="1041" max="1041" width="15" style="1" customWidth="1"/>
    <col min="1042" max="1042" width="15.75" style="1" customWidth="1"/>
    <col min="1043" max="1043" width="13.75" style="1" customWidth="1"/>
    <col min="1044" max="1045" width="14" style="1" customWidth="1"/>
    <col min="1046" max="1046" width="12.75" style="1" customWidth="1"/>
    <col min="1047" max="1047" width="13.375" style="1" customWidth="1"/>
    <col min="1048" max="1280" width="9.125" style="1"/>
    <col min="1281" max="1281" width="4.375" style="1" customWidth="1"/>
    <col min="1282" max="1282" width="24.875" style="1" customWidth="1"/>
    <col min="1283" max="1283" width="16" style="1" customWidth="1"/>
    <col min="1284" max="1284" width="13.75" style="1" customWidth="1"/>
    <col min="1285" max="1285" width="15.75" style="1" customWidth="1"/>
    <col min="1286" max="1286" width="16.125" style="1" customWidth="1"/>
    <col min="1287" max="1287" width="15.875" style="1" customWidth="1"/>
    <col min="1288" max="1288" width="15.75" style="1" customWidth="1"/>
    <col min="1289" max="1289" width="17.875" style="1" customWidth="1"/>
    <col min="1290" max="1290" width="19" style="1" customWidth="1"/>
    <col min="1291" max="1291" width="17.75" style="1" customWidth="1"/>
    <col min="1292" max="1292" width="16.125" style="1" customWidth="1"/>
    <col min="1293" max="1293" width="16.25" style="1" customWidth="1"/>
    <col min="1294" max="1294" width="15.25" style="1" customWidth="1"/>
    <col min="1295" max="1295" width="17.875" style="1" customWidth="1"/>
    <col min="1296" max="1296" width="16.375" style="1" customWidth="1"/>
    <col min="1297" max="1297" width="15" style="1" customWidth="1"/>
    <col min="1298" max="1298" width="15.75" style="1" customWidth="1"/>
    <col min="1299" max="1299" width="13.75" style="1" customWidth="1"/>
    <col min="1300" max="1301" width="14" style="1" customWidth="1"/>
    <col min="1302" max="1302" width="12.75" style="1" customWidth="1"/>
    <col min="1303" max="1303" width="13.375" style="1" customWidth="1"/>
    <col min="1304" max="1536" width="9.125" style="1"/>
    <col min="1537" max="1537" width="4.375" style="1" customWidth="1"/>
    <col min="1538" max="1538" width="24.875" style="1" customWidth="1"/>
    <col min="1539" max="1539" width="16" style="1" customWidth="1"/>
    <col min="1540" max="1540" width="13.75" style="1" customWidth="1"/>
    <col min="1541" max="1541" width="15.75" style="1" customWidth="1"/>
    <col min="1542" max="1542" width="16.125" style="1" customWidth="1"/>
    <col min="1543" max="1543" width="15.875" style="1" customWidth="1"/>
    <col min="1544" max="1544" width="15.75" style="1" customWidth="1"/>
    <col min="1545" max="1545" width="17.875" style="1" customWidth="1"/>
    <col min="1546" max="1546" width="19" style="1" customWidth="1"/>
    <col min="1547" max="1547" width="17.75" style="1" customWidth="1"/>
    <col min="1548" max="1548" width="16.125" style="1" customWidth="1"/>
    <col min="1549" max="1549" width="16.25" style="1" customWidth="1"/>
    <col min="1550" max="1550" width="15.25" style="1" customWidth="1"/>
    <col min="1551" max="1551" width="17.875" style="1" customWidth="1"/>
    <col min="1552" max="1552" width="16.375" style="1" customWidth="1"/>
    <col min="1553" max="1553" width="15" style="1" customWidth="1"/>
    <col min="1554" max="1554" width="15.75" style="1" customWidth="1"/>
    <col min="1555" max="1555" width="13.75" style="1" customWidth="1"/>
    <col min="1556" max="1557" width="14" style="1" customWidth="1"/>
    <col min="1558" max="1558" width="12.75" style="1" customWidth="1"/>
    <col min="1559" max="1559" width="13.375" style="1" customWidth="1"/>
    <col min="1560" max="1792" width="9.125" style="1"/>
    <col min="1793" max="1793" width="4.375" style="1" customWidth="1"/>
    <col min="1794" max="1794" width="24.875" style="1" customWidth="1"/>
    <col min="1795" max="1795" width="16" style="1" customWidth="1"/>
    <col min="1796" max="1796" width="13.75" style="1" customWidth="1"/>
    <col min="1797" max="1797" width="15.75" style="1" customWidth="1"/>
    <col min="1798" max="1798" width="16.125" style="1" customWidth="1"/>
    <col min="1799" max="1799" width="15.875" style="1" customWidth="1"/>
    <col min="1800" max="1800" width="15.75" style="1" customWidth="1"/>
    <col min="1801" max="1801" width="17.875" style="1" customWidth="1"/>
    <col min="1802" max="1802" width="19" style="1" customWidth="1"/>
    <col min="1803" max="1803" width="17.75" style="1" customWidth="1"/>
    <col min="1804" max="1804" width="16.125" style="1" customWidth="1"/>
    <col min="1805" max="1805" width="16.25" style="1" customWidth="1"/>
    <col min="1806" max="1806" width="15.25" style="1" customWidth="1"/>
    <col min="1807" max="1807" width="17.875" style="1" customWidth="1"/>
    <col min="1808" max="1808" width="16.375" style="1" customWidth="1"/>
    <col min="1809" max="1809" width="15" style="1" customWidth="1"/>
    <col min="1810" max="1810" width="15.75" style="1" customWidth="1"/>
    <col min="1811" max="1811" width="13.75" style="1" customWidth="1"/>
    <col min="1812" max="1813" width="14" style="1" customWidth="1"/>
    <col min="1814" max="1814" width="12.75" style="1" customWidth="1"/>
    <col min="1815" max="1815" width="13.375" style="1" customWidth="1"/>
    <col min="1816" max="2048" width="9.125" style="1"/>
    <col min="2049" max="2049" width="4.375" style="1" customWidth="1"/>
    <col min="2050" max="2050" width="24.875" style="1" customWidth="1"/>
    <col min="2051" max="2051" width="16" style="1" customWidth="1"/>
    <col min="2052" max="2052" width="13.75" style="1" customWidth="1"/>
    <col min="2053" max="2053" width="15.75" style="1" customWidth="1"/>
    <col min="2054" max="2054" width="16.125" style="1" customWidth="1"/>
    <col min="2055" max="2055" width="15.875" style="1" customWidth="1"/>
    <col min="2056" max="2056" width="15.75" style="1" customWidth="1"/>
    <col min="2057" max="2057" width="17.875" style="1" customWidth="1"/>
    <col min="2058" max="2058" width="19" style="1" customWidth="1"/>
    <col min="2059" max="2059" width="17.75" style="1" customWidth="1"/>
    <col min="2060" max="2060" width="16.125" style="1" customWidth="1"/>
    <col min="2061" max="2061" width="16.25" style="1" customWidth="1"/>
    <col min="2062" max="2062" width="15.25" style="1" customWidth="1"/>
    <col min="2063" max="2063" width="17.875" style="1" customWidth="1"/>
    <col min="2064" max="2064" width="16.375" style="1" customWidth="1"/>
    <col min="2065" max="2065" width="15" style="1" customWidth="1"/>
    <col min="2066" max="2066" width="15.75" style="1" customWidth="1"/>
    <col min="2067" max="2067" width="13.75" style="1" customWidth="1"/>
    <col min="2068" max="2069" width="14" style="1" customWidth="1"/>
    <col min="2070" max="2070" width="12.75" style="1" customWidth="1"/>
    <col min="2071" max="2071" width="13.375" style="1" customWidth="1"/>
    <col min="2072" max="2304" width="9.125" style="1"/>
    <col min="2305" max="2305" width="4.375" style="1" customWidth="1"/>
    <col min="2306" max="2306" width="24.875" style="1" customWidth="1"/>
    <col min="2307" max="2307" width="16" style="1" customWidth="1"/>
    <col min="2308" max="2308" width="13.75" style="1" customWidth="1"/>
    <col min="2309" max="2309" width="15.75" style="1" customWidth="1"/>
    <col min="2310" max="2310" width="16.125" style="1" customWidth="1"/>
    <col min="2311" max="2311" width="15.875" style="1" customWidth="1"/>
    <col min="2312" max="2312" width="15.75" style="1" customWidth="1"/>
    <col min="2313" max="2313" width="17.875" style="1" customWidth="1"/>
    <col min="2314" max="2314" width="19" style="1" customWidth="1"/>
    <col min="2315" max="2315" width="17.75" style="1" customWidth="1"/>
    <col min="2316" max="2316" width="16.125" style="1" customWidth="1"/>
    <col min="2317" max="2317" width="16.25" style="1" customWidth="1"/>
    <col min="2318" max="2318" width="15.25" style="1" customWidth="1"/>
    <col min="2319" max="2319" width="17.875" style="1" customWidth="1"/>
    <col min="2320" max="2320" width="16.375" style="1" customWidth="1"/>
    <col min="2321" max="2321" width="15" style="1" customWidth="1"/>
    <col min="2322" max="2322" width="15.75" style="1" customWidth="1"/>
    <col min="2323" max="2323" width="13.75" style="1" customWidth="1"/>
    <col min="2324" max="2325" width="14" style="1" customWidth="1"/>
    <col min="2326" max="2326" width="12.75" style="1" customWidth="1"/>
    <col min="2327" max="2327" width="13.375" style="1" customWidth="1"/>
    <col min="2328" max="2560" width="9.125" style="1"/>
    <col min="2561" max="2561" width="4.375" style="1" customWidth="1"/>
    <col min="2562" max="2562" width="24.875" style="1" customWidth="1"/>
    <col min="2563" max="2563" width="16" style="1" customWidth="1"/>
    <col min="2564" max="2564" width="13.75" style="1" customWidth="1"/>
    <col min="2565" max="2565" width="15.75" style="1" customWidth="1"/>
    <col min="2566" max="2566" width="16.125" style="1" customWidth="1"/>
    <col min="2567" max="2567" width="15.875" style="1" customWidth="1"/>
    <col min="2568" max="2568" width="15.75" style="1" customWidth="1"/>
    <col min="2569" max="2569" width="17.875" style="1" customWidth="1"/>
    <col min="2570" max="2570" width="19" style="1" customWidth="1"/>
    <col min="2571" max="2571" width="17.75" style="1" customWidth="1"/>
    <col min="2572" max="2572" width="16.125" style="1" customWidth="1"/>
    <col min="2573" max="2573" width="16.25" style="1" customWidth="1"/>
    <col min="2574" max="2574" width="15.25" style="1" customWidth="1"/>
    <col min="2575" max="2575" width="17.875" style="1" customWidth="1"/>
    <col min="2576" max="2576" width="16.375" style="1" customWidth="1"/>
    <col min="2577" max="2577" width="15" style="1" customWidth="1"/>
    <col min="2578" max="2578" width="15.75" style="1" customWidth="1"/>
    <col min="2579" max="2579" width="13.75" style="1" customWidth="1"/>
    <col min="2580" max="2581" width="14" style="1" customWidth="1"/>
    <col min="2582" max="2582" width="12.75" style="1" customWidth="1"/>
    <col min="2583" max="2583" width="13.375" style="1" customWidth="1"/>
    <col min="2584" max="2816" width="9.125" style="1"/>
    <col min="2817" max="2817" width="4.375" style="1" customWidth="1"/>
    <col min="2818" max="2818" width="24.875" style="1" customWidth="1"/>
    <col min="2819" max="2819" width="16" style="1" customWidth="1"/>
    <col min="2820" max="2820" width="13.75" style="1" customWidth="1"/>
    <col min="2821" max="2821" width="15.75" style="1" customWidth="1"/>
    <col min="2822" max="2822" width="16.125" style="1" customWidth="1"/>
    <col min="2823" max="2823" width="15.875" style="1" customWidth="1"/>
    <col min="2824" max="2824" width="15.75" style="1" customWidth="1"/>
    <col min="2825" max="2825" width="17.875" style="1" customWidth="1"/>
    <col min="2826" max="2826" width="19" style="1" customWidth="1"/>
    <col min="2827" max="2827" width="17.75" style="1" customWidth="1"/>
    <col min="2828" max="2828" width="16.125" style="1" customWidth="1"/>
    <col min="2829" max="2829" width="16.25" style="1" customWidth="1"/>
    <col min="2830" max="2830" width="15.25" style="1" customWidth="1"/>
    <col min="2831" max="2831" width="17.875" style="1" customWidth="1"/>
    <col min="2832" max="2832" width="16.375" style="1" customWidth="1"/>
    <col min="2833" max="2833" width="15" style="1" customWidth="1"/>
    <col min="2834" max="2834" width="15.75" style="1" customWidth="1"/>
    <col min="2835" max="2835" width="13.75" style="1" customWidth="1"/>
    <col min="2836" max="2837" width="14" style="1" customWidth="1"/>
    <col min="2838" max="2838" width="12.75" style="1" customWidth="1"/>
    <col min="2839" max="2839" width="13.375" style="1" customWidth="1"/>
    <col min="2840" max="3072" width="9.125" style="1"/>
    <col min="3073" max="3073" width="4.375" style="1" customWidth="1"/>
    <col min="3074" max="3074" width="24.875" style="1" customWidth="1"/>
    <col min="3075" max="3075" width="16" style="1" customWidth="1"/>
    <col min="3076" max="3076" width="13.75" style="1" customWidth="1"/>
    <col min="3077" max="3077" width="15.75" style="1" customWidth="1"/>
    <col min="3078" max="3078" width="16.125" style="1" customWidth="1"/>
    <col min="3079" max="3079" width="15.875" style="1" customWidth="1"/>
    <col min="3080" max="3080" width="15.75" style="1" customWidth="1"/>
    <col min="3081" max="3081" width="17.875" style="1" customWidth="1"/>
    <col min="3082" max="3082" width="19" style="1" customWidth="1"/>
    <col min="3083" max="3083" width="17.75" style="1" customWidth="1"/>
    <col min="3084" max="3084" width="16.125" style="1" customWidth="1"/>
    <col min="3085" max="3085" width="16.25" style="1" customWidth="1"/>
    <col min="3086" max="3086" width="15.25" style="1" customWidth="1"/>
    <col min="3087" max="3087" width="17.875" style="1" customWidth="1"/>
    <col min="3088" max="3088" width="16.375" style="1" customWidth="1"/>
    <col min="3089" max="3089" width="15" style="1" customWidth="1"/>
    <col min="3090" max="3090" width="15.75" style="1" customWidth="1"/>
    <col min="3091" max="3091" width="13.75" style="1" customWidth="1"/>
    <col min="3092" max="3093" width="14" style="1" customWidth="1"/>
    <col min="3094" max="3094" width="12.75" style="1" customWidth="1"/>
    <col min="3095" max="3095" width="13.375" style="1" customWidth="1"/>
    <col min="3096" max="3328" width="9.125" style="1"/>
    <col min="3329" max="3329" width="4.375" style="1" customWidth="1"/>
    <col min="3330" max="3330" width="24.875" style="1" customWidth="1"/>
    <col min="3331" max="3331" width="16" style="1" customWidth="1"/>
    <col min="3332" max="3332" width="13.75" style="1" customWidth="1"/>
    <col min="3333" max="3333" width="15.75" style="1" customWidth="1"/>
    <col min="3334" max="3334" width="16.125" style="1" customWidth="1"/>
    <col min="3335" max="3335" width="15.875" style="1" customWidth="1"/>
    <col min="3336" max="3336" width="15.75" style="1" customWidth="1"/>
    <col min="3337" max="3337" width="17.875" style="1" customWidth="1"/>
    <col min="3338" max="3338" width="19" style="1" customWidth="1"/>
    <col min="3339" max="3339" width="17.75" style="1" customWidth="1"/>
    <col min="3340" max="3340" width="16.125" style="1" customWidth="1"/>
    <col min="3341" max="3341" width="16.25" style="1" customWidth="1"/>
    <col min="3342" max="3342" width="15.25" style="1" customWidth="1"/>
    <col min="3343" max="3343" width="17.875" style="1" customWidth="1"/>
    <col min="3344" max="3344" width="16.375" style="1" customWidth="1"/>
    <col min="3345" max="3345" width="15" style="1" customWidth="1"/>
    <col min="3346" max="3346" width="15.75" style="1" customWidth="1"/>
    <col min="3347" max="3347" width="13.75" style="1" customWidth="1"/>
    <col min="3348" max="3349" width="14" style="1" customWidth="1"/>
    <col min="3350" max="3350" width="12.75" style="1" customWidth="1"/>
    <col min="3351" max="3351" width="13.375" style="1" customWidth="1"/>
    <col min="3352" max="3584" width="9.125" style="1"/>
    <col min="3585" max="3585" width="4.375" style="1" customWidth="1"/>
    <col min="3586" max="3586" width="24.875" style="1" customWidth="1"/>
    <col min="3587" max="3587" width="16" style="1" customWidth="1"/>
    <col min="3588" max="3588" width="13.75" style="1" customWidth="1"/>
    <col min="3589" max="3589" width="15.75" style="1" customWidth="1"/>
    <col min="3590" max="3590" width="16.125" style="1" customWidth="1"/>
    <col min="3591" max="3591" width="15.875" style="1" customWidth="1"/>
    <col min="3592" max="3592" width="15.75" style="1" customWidth="1"/>
    <col min="3593" max="3593" width="17.875" style="1" customWidth="1"/>
    <col min="3594" max="3594" width="19" style="1" customWidth="1"/>
    <col min="3595" max="3595" width="17.75" style="1" customWidth="1"/>
    <col min="3596" max="3596" width="16.125" style="1" customWidth="1"/>
    <col min="3597" max="3597" width="16.25" style="1" customWidth="1"/>
    <col min="3598" max="3598" width="15.25" style="1" customWidth="1"/>
    <col min="3599" max="3599" width="17.875" style="1" customWidth="1"/>
    <col min="3600" max="3600" width="16.375" style="1" customWidth="1"/>
    <col min="3601" max="3601" width="15" style="1" customWidth="1"/>
    <col min="3602" max="3602" width="15.75" style="1" customWidth="1"/>
    <col min="3603" max="3603" width="13.75" style="1" customWidth="1"/>
    <col min="3604" max="3605" width="14" style="1" customWidth="1"/>
    <col min="3606" max="3606" width="12.75" style="1" customWidth="1"/>
    <col min="3607" max="3607" width="13.375" style="1" customWidth="1"/>
    <col min="3608" max="3840" width="9.125" style="1"/>
    <col min="3841" max="3841" width="4.375" style="1" customWidth="1"/>
    <col min="3842" max="3842" width="24.875" style="1" customWidth="1"/>
    <col min="3843" max="3843" width="16" style="1" customWidth="1"/>
    <col min="3844" max="3844" width="13.75" style="1" customWidth="1"/>
    <col min="3845" max="3845" width="15.75" style="1" customWidth="1"/>
    <col min="3846" max="3846" width="16.125" style="1" customWidth="1"/>
    <col min="3847" max="3847" width="15.875" style="1" customWidth="1"/>
    <col min="3848" max="3848" width="15.75" style="1" customWidth="1"/>
    <col min="3849" max="3849" width="17.875" style="1" customWidth="1"/>
    <col min="3850" max="3850" width="19" style="1" customWidth="1"/>
    <col min="3851" max="3851" width="17.75" style="1" customWidth="1"/>
    <col min="3852" max="3852" width="16.125" style="1" customWidth="1"/>
    <col min="3853" max="3853" width="16.25" style="1" customWidth="1"/>
    <col min="3854" max="3854" width="15.25" style="1" customWidth="1"/>
    <col min="3855" max="3855" width="17.875" style="1" customWidth="1"/>
    <col min="3856" max="3856" width="16.375" style="1" customWidth="1"/>
    <col min="3857" max="3857" width="15" style="1" customWidth="1"/>
    <col min="3858" max="3858" width="15.75" style="1" customWidth="1"/>
    <col min="3859" max="3859" width="13.75" style="1" customWidth="1"/>
    <col min="3860" max="3861" width="14" style="1" customWidth="1"/>
    <col min="3862" max="3862" width="12.75" style="1" customWidth="1"/>
    <col min="3863" max="3863" width="13.375" style="1" customWidth="1"/>
    <col min="3864" max="4096" width="9.125" style="1"/>
    <col min="4097" max="4097" width="4.375" style="1" customWidth="1"/>
    <col min="4098" max="4098" width="24.875" style="1" customWidth="1"/>
    <col min="4099" max="4099" width="16" style="1" customWidth="1"/>
    <col min="4100" max="4100" width="13.75" style="1" customWidth="1"/>
    <col min="4101" max="4101" width="15.75" style="1" customWidth="1"/>
    <col min="4102" max="4102" width="16.125" style="1" customWidth="1"/>
    <col min="4103" max="4103" width="15.875" style="1" customWidth="1"/>
    <col min="4104" max="4104" width="15.75" style="1" customWidth="1"/>
    <col min="4105" max="4105" width="17.875" style="1" customWidth="1"/>
    <col min="4106" max="4106" width="19" style="1" customWidth="1"/>
    <col min="4107" max="4107" width="17.75" style="1" customWidth="1"/>
    <col min="4108" max="4108" width="16.125" style="1" customWidth="1"/>
    <col min="4109" max="4109" width="16.25" style="1" customWidth="1"/>
    <col min="4110" max="4110" width="15.25" style="1" customWidth="1"/>
    <col min="4111" max="4111" width="17.875" style="1" customWidth="1"/>
    <col min="4112" max="4112" width="16.375" style="1" customWidth="1"/>
    <col min="4113" max="4113" width="15" style="1" customWidth="1"/>
    <col min="4114" max="4114" width="15.75" style="1" customWidth="1"/>
    <col min="4115" max="4115" width="13.75" style="1" customWidth="1"/>
    <col min="4116" max="4117" width="14" style="1" customWidth="1"/>
    <col min="4118" max="4118" width="12.75" style="1" customWidth="1"/>
    <col min="4119" max="4119" width="13.375" style="1" customWidth="1"/>
    <col min="4120" max="4352" width="9.125" style="1"/>
    <col min="4353" max="4353" width="4.375" style="1" customWidth="1"/>
    <col min="4354" max="4354" width="24.875" style="1" customWidth="1"/>
    <col min="4355" max="4355" width="16" style="1" customWidth="1"/>
    <col min="4356" max="4356" width="13.75" style="1" customWidth="1"/>
    <col min="4357" max="4357" width="15.75" style="1" customWidth="1"/>
    <col min="4358" max="4358" width="16.125" style="1" customWidth="1"/>
    <col min="4359" max="4359" width="15.875" style="1" customWidth="1"/>
    <col min="4360" max="4360" width="15.75" style="1" customWidth="1"/>
    <col min="4361" max="4361" width="17.875" style="1" customWidth="1"/>
    <col min="4362" max="4362" width="19" style="1" customWidth="1"/>
    <col min="4363" max="4363" width="17.75" style="1" customWidth="1"/>
    <col min="4364" max="4364" width="16.125" style="1" customWidth="1"/>
    <col min="4365" max="4365" width="16.25" style="1" customWidth="1"/>
    <col min="4366" max="4366" width="15.25" style="1" customWidth="1"/>
    <col min="4367" max="4367" width="17.875" style="1" customWidth="1"/>
    <col min="4368" max="4368" width="16.375" style="1" customWidth="1"/>
    <col min="4369" max="4369" width="15" style="1" customWidth="1"/>
    <col min="4370" max="4370" width="15.75" style="1" customWidth="1"/>
    <col min="4371" max="4371" width="13.75" style="1" customWidth="1"/>
    <col min="4372" max="4373" width="14" style="1" customWidth="1"/>
    <col min="4374" max="4374" width="12.75" style="1" customWidth="1"/>
    <col min="4375" max="4375" width="13.375" style="1" customWidth="1"/>
    <col min="4376" max="4608" width="9.125" style="1"/>
    <col min="4609" max="4609" width="4.375" style="1" customWidth="1"/>
    <col min="4610" max="4610" width="24.875" style="1" customWidth="1"/>
    <col min="4611" max="4611" width="16" style="1" customWidth="1"/>
    <col min="4612" max="4612" width="13.75" style="1" customWidth="1"/>
    <col min="4613" max="4613" width="15.75" style="1" customWidth="1"/>
    <col min="4614" max="4614" width="16.125" style="1" customWidth="1"/>
    <col min="4615" max="4615" width="15.875" style="1" customWidth="1"/>
    <col min="4616" max="4616" width="15.75" style="1" customWidth="1"/>
    <col min="4617" max="4617" width="17.875" style="1" customWidth="1"/>
    <col min="4618" max="4618" width="19" style="1" customWidth="1"/>
    <col min="4619" max="4619" width="17.75" style="1" customWidth="1"/>
    <col min="4620" max="4620" width="16.125" style="1" customWidth="1"/>
    <col min="4621" max="4621" width="16.25" style="1" customWidth="1"/>
    <col min="4622" max="4622" width="15.25" style="1" customWidth="1"/>
    <col min="4623" max="4623" width="17.875" style="1" customWidth="1"/>
    <col min="4624" max="4624" width="16.375" style="1" customWidth="1"/>
    <col min="4625" max="4625" width="15" style="1" customWidth="1"/>
    <col min="4626" max="4626" width="15.75" style="1" customWidth="1"/>
    <col min="4627" max="4627" width="13.75" style="1" customWidth="1"/>
    <col min="4628" max="4629" width="14" style="1" customWidth="1"/>
    <col min="4630" max="4630" width="12.75" style="1" customWidth="1"/>
    <col min="4631" max="4631" width="13.375" style="1" customWidth="1"/>
    <col min="4632" max="4864" width="9.125" style="1"/>
    <col min="4865" max="4865" width="4.375" style="1" customWidth="1"/>
    <col min="4866" max="4866" width="24.875" style="1" customWidth="1"/>
    <col min="4867" max="4867" width="16" style="1" customWidth="1"/>
    <col min="4868" max="4868" width="13.75" style="1" customWidth="1"/>
    <col min="4869" max="4869" width="15.75" style="1" customWidth="1"/>
    <col min="4870" max="4870" width="16.125" style="1" customWidth="1"/>
    <col min="4871" max="4871" width="15.875" style="1" customWidth="1"/>
    <col min="4872" max="4872" width="15.75" style="1" customWidth="1"/>
    <col min="4873" max="4873" width="17.875" style="1" customWidth="1"/>
    <col min="4874" max="4874" width="19" style="1" customWidth="1"/>
    <col min="4875" max="4875" width="17.75" style="1" customWidth="1"/>
    <col min="4876" max="4876" width="16.125" style="1" customWidth="1"/>
    <col min="4877" max="4877" width="16.25" style="1" customWidth="1"/>
    <col min="4878" max="4878" width="15.25" style="1" customWidth="1"/>
    <col min="4879" max="4879" width="17.875" style="1" customWidth="1"/>
    <col min="4880" max="4880" width="16.375" style="1" customWidth="1"/>
    <col min="4881" max="4881" width="15" style="1" customWidth="1"/>
    <col min="4882" max="4882" width="15.75" style="1" customWidth="1"/>
    <col min="4883" max="4883" width="13.75" style="1" customWidth="1"/>
    <col min="4884" max="4885" width="14" style="1" customWidth="1"/>
    <col min="4886" max="4886" width="12.75" style="1" customWidth="1"/>
    <col min="4887" max="4887" width="13.375" style="1" customWidth="1"/>
    <col min="4888" max="5120" width="9.125" style="1"/>
    <col min="5121" max="5121" width="4.375" style="1" customWidth="1"/>
    <col min="5122" max="5122" width="24.875" style="1" customWidth="1"/>
    <col min="5123" max="5123" width="16" style="1" customWidth="1"/>
    <col min="5124" max="5124" width="13.75" style="1" customWidth="1"/>
    <col min="5125" max="5125" width="15.75" style="1" customWidth="1"/>
    <col min="5126" max="5126" width="16.125" style="1" customWidth="1"/>
    <col min="5127" max="5127" width="15.875" style="1" customWidth="1"/>
    <col min="5128" max="5128" width="15.75" style="1" customWidth="1"/>
    <col min="5129" max="5129" width="17.875" style="1" customWidth="1"/>
    <col min="5130" max="5130" width="19" style="1" customWidth="1"/>
    <col min="5131" max="5131" width="17.75" style="1" customWidth="1"/>
    <col min="5132" max="5132" width="16.125" style="1" customWidth="1"/>
    <col min="5133" max="5133" width="16.25" style="1" customWidth="1"/>
    <col min="5134" max="5134" width="15.25" style="1" customWidth="1"/>
    <col min="5135" max="5135" width="17.875" style="1" customWidth="1"/>
    <col min="5136" max="5136" width="16.375" style="1" customWidth="1"/>
    <col min="5137" max="5137" width="15" style="1" customWidth="1"/>
    <col min="5138" max="5138" width="15.75" style="1" customWidth="1"/>
    <col min="5139" max="5139" width="13.75" style="1" customWidth="1"/>
    <col min="5140" max="5141" width="14" style="1" customWidth="1"/>
    <col min="5142" max="5142" width="12.75" style="1" customWidth="1"/>
    <col min="5143" max="5143" width="13.375" style="1" customWidth="1"/>
    <col min="5144" max="5376" width="9.125" style="1"/>
    <col min="5377" max="5377" width="4.375" style="1" customWidth="1"/>
    <col min="5378" max="5378" width="24.875" style="1" customWidth="1"/>
    <col min="5379" max="5379" width="16" style="1" customWidth="1"/>
    <col min="5380" max="5380" width="13.75" style="1" customWidth="1"/>
    <col min="5381" max="5381" width="15.75" style="1" customWidth="1"/>
    <col min="5382" max="5382" width="16.125" style="1" customWidth="1"/>
    <col min="5383" max="5383" width="15.875" style="1" customWidth="1"/>
    <col min="5384" max="5384" width="15.75" style="1" customWidth="1"/>
    <col min="5385" max="5385" width="17.875" style="1" customWidth="1"/>
    <col min="5386" max="5386" width="19" style="1" customWidth="1"/>
    <col min="5387" max="5387" width="17.75" style="1" customWidth="1"/>
    <col min="5388" max="5388" width="16.125" style="1" customWidth="1"/>
    <col min="5389" max="5389" width="16.25" style="1" customWidth="1"/>
    <col min="5390" max="5390" width="15.25" style="1" customWidth="1"/>
    <col min="5391" max="5391" width="17.875" style="1" customWidth="1"/>
    <col min="5392" max="5392" width="16.375" style="1" customWidth="1"/>
    <col min="5393" max="5393" width="15" style="1" customWidth="1"/>
    <col min="5394" max="5394" width="15.75" style="1" customWidth="1"/>
    <col min="5395" max="5395" width="13.75" style="1" customWidth="1"/>
    <col min="5396" max="5397" width="14" style="1" customWidth="1"/>
    <col min="5398" max="5398" width="12.75" style="1" customWidth="1"/>
    <col min="5399" max="5399" width="13.375" style="1" customWidth="1"/>
    <col min="5400" max="5632" width="9.125" style="1"/>
    <col min="5633" max="5633" width="4.375" style="1" customWidth="1"/>
    <col min="5634" max="5634" width="24.875" style="1" customWidth="1"/>
    <col min="5635" max="5635" width="16" style="1" customWidth="1"/>
    <col min="5636" max="5636" width="13.75" style="1" customWidth="1"/>
    <col min="5637" max="5637" width="15.75" style="1" customWidth="1"/>
    <col min="5638" max="5638" width="16.125" style="1" customWidth="1"/>
    <col min="5639" max="5639" width="15.875" style="1" customWidth="1"/>
    <col min="5640" max="5640" width="15.75" style="1" customWidth="1"/>
    <col min="5641" max="5641" width="17.875" style="1" customWidth="1"/>
    <col min="5642" max="5642" width="19" style="1" customWidth="1"/>
    <col min="5643" max="5643" width="17.75" style="1" customWidth="1"/>
    <col min="5644" max="5644" width="16.125" style="1" customWidth="1"/>
    <col min="5645" max="5645" width="16.25" style="1" customWidth="1"/>
    <col min="5646" max="5646" width="15.25" style="1" customWidth="1"/>
    <col min="5647" max="5647" width="17.875" style="1" customWidth="1"/>
    <col min="5648" max="5648" width="16.375" style="1" customWidth="1"/>
    <col min="5649" max="5649" width="15" style="1" customWidth="1"/>
    <col min="5650" max="5650" width="15.75" style="1" customWidth="1"/>
    <col min="5651" max="5651" width="13.75" style="1" customWidth="1"/>
    <col min="5652" max="5653" width="14" style="1" customWidth="1"/>
    <col min="5654" max="5654" width="12.75" style="1" customWidth="1"/>
    <col min="5655" max="5655" width="13.375" style="1" customWidth="1"/>
    <col min="5656" max="5888" width="9.125" style="1"/>
    <col min="5889" max="5889" width="4.375" style="1" customWidth="1"/>
    <col min="5890" max="5890" width="24.875" style="1" customWidth="1"/>
    <col min="5891" max="5891" width="16" style="1" customWidth="1"/>
    <col min="5892" max="5892" width="13.75" style="1" customWidth="1"/>
    <col min="5893" max="5893" width="15.75" style="1" customWidth="1"/>
    <col min="5894" max="5894" width="16.125" style="1" customWidth="1"/>
    <col min="5895" max="5895" width="15.875" style="1" customWidth="1"/>
    <col min="5896" max="5896" width="15.75" style="1" customWidth="1"/>
    <col min="5897" max="5897" width="17.875" style="1" customWidth="1"/>
    <col min="5898" max="5898" width="19" style="1" customWidth="1"/>
    <col min="5899" max="5899" width="17.75" style="1" customWidth="1"/>
    <col min="5900" max="5900" width="16.125" style="1" customWidth="1"/>
    <col min="5901" max="5901" width="16.25" style="1" customWidth="1"/>
    <col min="5902" max="5902" width="15.25" style="1" customWidth="1"/>
    <col min="5903" max="5903" width="17.875" style="1" customWidth="1"/>
    <col min="5904" max="5904" width="16.375" style="1" customWidth="1"/>
    <col min="5905" max="5905" width="15" style="1" customWidth="1"/>
    <col min="5906" max="5906" width="15.75" style="1" customWidth="1"/>
    <col min="5907" max="5907" width="13.75" style="1" customWidth="1"/>
    <col min="5908" max="5909" width="14" style="1" customWidth="1"/>
    <col min="5910" max="5910" width="12.75" style="1" customWidth="1"/>
    <col min="5911" max="5911" width="13.375" style="1" customWidth="1"/>
    <col min="5912" max="6144" width="9.125" style="1"/>
    <col min="6145" max="6145" width="4.375" style="1" customWidth="1"/>
    <col min="6146" max="6146" width="24.875" style="1" customWidth="1"/>
    <col min="6147" max="6147" width="16" style="1" customWidth="1"/>
    <col min="6148" max="6148" width="13.75" style="1" customWidth="1"/>
    <col min="6149" max="6149" width="15.75" style="1" customWidth="1"/>
    <col min="6150" max="6150" width="16.125" style="1" customWidth="1"/>
    <col min="6151" max="6151" width="15.875" style="1" customWidth="1"/>
    <col min="6152" max="6152" width="15.75" style="1" customWidth="1"/>
    <col min="6153" max="6153" width="17.875" style="1" customWidth="1"/>
    <col min="6154" max="6154" width="19" style="1" customWidth="1"/>
    <col min="6155" max="6155" width="17.75" style="1" customWidth="1"/>
    <col min="6156" max="6156" width="16.125" style="1" customWidth="1"/>
    <col min="6157" max="6157" width="16.25" style="1" customWidth="1"/>
    <col min="6158" max="6158" width="15.25" style="1" customWidth="1"/>
    <col min="6159" max="6159" width="17.875" style="1" customWidth="1"/>
    <col min="6160" max="6160" width="16.375" style="1" customWidth="1"/>
    <col min="6161" max="6161" width="15" style="1" customWidth="1"/>
    <col min="6162" max="6162" width="15.75" style="1" customWidth="1"/>
    <col min="6163" max="6163" width="13.75" style="1" customWidth="1"/>
    <col min="6164" max="6165" width="14" style="1" customWidth="1"/>
    <col min="6166" max="6166" width="12.75" style="1" customWidth="1"/>
    <col min="6167" max="6167" width="13.375" style="1" customWidth="1"/>
    <col min="6168" max="6400" width="9.125" style="1"/>
    <col min="6401" max="6401" width="4.375" style="1" customWidth="1"/>
    <col min="6402" max="6402" width="24.875" style="1" customWidth="1"/>
    <col min="6403" max="6403" width="16" style="1" customWidth="1"/>
    <col min="6404" max="6404" width="13.75" style="1" customWidth="1"/>
    <col min="6405" max="6405" width="15.75" style="1" customWidth="1"/>
    <col min="6406" max="6406" width="16.125" style="1" customWidth="1"/>
    <col min="6407" max="6407" width="15.875" style="1" customWidth="1"/>
    <col min="6408" max="6408" width="15.75" style="1" customWidth="1"/>
    <col min="6409" max="6409" width="17.875" style="1" customWidth="1"/>
    <col min="6410" max="6410" width="19" style="1" customWidth="1"/>
    <col min="6411" max="6411" width="17.75" style="1" customWidth="1"/>
    <col min="6412" max="6412" width="16.125" style="1" customWidth="1"/>
    <col min="6413" max="6413" width="16.25" style="1" customWidth="1"/>
    <col min="6414" max="6414" width="15.25" style="1" customWidth="1"/>
    <col min="6415" max="6415" width="17.875" style="1" customWidth="1"/>
    <col min="6416" max="6416" width="16.375" style="1" customWidth="1"/>
    <col min="6417" max="6417" width="15" style="1" customWidth="1"/>
    <col min="6418" max="6418" width="15.75" style="1" customWidth="1"/>
    <col min="6419" max="6419" width="13.75" style="1" customWidth="1"/>
    <col min="6420" max="6421" width="14" style="1" customWidth="1"/>
    <col min="6422" max="6422" width="12.75" style="1" customWidth="1"/>
    <col min="6423" max="6423" width="13.375" style="1" customWidth="1"/>
    <col min="6424" max="6656" width="9.125" style="1"/>
    <col min="6657" max="6657" width="4.375" style="1" customWidth="1"/>
    <col min="6658" max="6658" width="24.875" style="1" customWidth="1"/>
    <col min="6659" max="6659" width="16" style="1" customWidth="1"/>
    <col min="6660" max="6660" width="13.75" style="1" customWidth="1"/>
    <col min="6661" max="6661" width="15.75" style="1" customWidth="1"/>
    <col min="6662" max="6662" width="16.125" style="1" customWidth="1"/>
    <col min="6663" max="6663" width="15.875" style="1" customWidth="1"/>
    <col min="6664" max="6664" width="15.75" style="1" customWidth="1"/>
    <col min="6665" max="6665" width="17.875" style="1" customWidth="1"/>
    <col min="6666" max="6666" width="19" style="1" customWidth="1"/>
    <col min="6667" max="6667" width="17.75" style="1" customWidth="1"/>
    <col min="6668" max="6668" width="16.125" style="1" customWidth="1"/>
    <col min="6669" max="6669" width="16.25" style="1" customWidth="1"/>
    <col min="6670" max="6670" width="15.25" style="1" customWidth="1"/>
    <col min="6671" max="6671" width="17.875" style="1" customWidth="1"/>
    <col min="6672" max="6672" width="16.375" style="1" customWidth="1"/>
    <col min="6673" max="6673" width="15" style="1" customWidth="1"/>
    <col min="6674" max="6674" width="15.75" style="1" customWidth="1"/>
    <col min="6675" max="6675" width="13.75" style="1" customWidth="1"/>
    <col min="6676" max="6677" width="14" style="1" customWidth="1"/>
    <col min="6678" max="6678" width="12.75" style="1" customWidth="1"/>
    <col min="6679" max="6679" width="13.375" style="1" customWidth="1"/>
    <col min="6680" max="6912" width="9.125" style="1"/>
    <col min="6913" max="6913" width="4.375" style="1" customWidth="1"/>
    <col min="6914" max="6914" width="24.875" style="1" customWidth="1"/>
    <col min="6915" max="6915" width="16" style="1" customWidth="1"/>
    <col min="6916" max="6916" width="13.75" style="1" customWidth="1"/>
    <col min="6917" max="6917" width="15.75" style="1" customWidth="1"/>
    <col min="6918" max="6918" width="16.125" style="1" customWidth="1"/>
    <col min="6919" max="6919" width="15.875" style="1" customWidth="1"/>
    <col min="6920" max="6920" width="15.75" style="1" customWidth="1"/>
    <col min="6921" max="6921" width="17.875" style="1" customWidth="1"/>
    <col min="6922" max="6922" width="19" style="1" customWidth="1"/>
    <col min="6923" max="6923" width="17.75" style="1" customWidth="1"/>
    <col min="6924" max="6924" width="16.125" style="1" customWidth="1"/>
    <col min="6925" max="6925" width="16.25" style="1" customWidth="1"/>
    <col min="6926" max="6926" width="15.25" style="1" customWidth="1"/>
    <col min="6927" max="6927" width="17.875" style="1" customWidth="1"/>
    <col min="6928" max="6928" width="16.375" style="1" customWidth="1"/>
    <col min="6929" max="6929" width="15" style="1" customWidth="1"/>
    <col min="6930" max="6930" width="15.75" style="1" customWidth="1"/>
    <col min="6931" max="6931" width="13.75" style="1" customWidth="1"/>
    <col min="6932" max="6933" width="14" style="1" customWidth="1"/>
    <col min="6934" max="6934" width="12.75" style="1" customWidth="1"/>
    <col min="6935" max="6935" width="13.375" style="1" customWidth="1"/>
    <col min="6936" max="7168" width="9.125" style="1"/>
    <col min="7169" max="7169" width="4.375" style="1" customWidth="1"/>
    <col min="7170" max="7170" width="24.875" style="1" customWidth="1"/>
    <col min="7171" max="7171" width="16" style="1" customWidth="1"/>
    <col min="7172" max="7172" width="13.75" style="1" customWidth="1"/>
    <col min="7173" max="7173" width="15.75" style="1" customWidth="1"/>
    <col min="7174" max="7174" width="16.125" style="1" customWidth="1"/>
    <col min="7175" max="7175" width="15.875" style="1" customWidth="1"/>
    <col min="7176" max="7176" width="15.75" style="1" customWidth="1"/>
    <col min="7177" max="7177" width="17.875" style="1" customWidth="1"/>
    <col min="7178" max="7178" width="19" style="1" customWidth="1"/>
    <col min="7179" max="7179" width="17.75" style="1" customWidth="1"/>
    <col min="7180" max="7180" width="16.125" style="1" customWidth="1"/>
    <col min="7181" max="7181" width="16.25" style="1" customWidth="1"/>
    <col min="7182" max="7182" width="15.25" style="1" customWidth="1"/>
    <col min="7183" max="7183" width="17.875" style="1" customWidth="1"/>
    <col min="7184" max="7184" width="16.375" style="1" customWidth="1"/>
    <col min="7185" max="7185" width="15" style="1" customWidth="1"/>
    <col min="7186" max="7186" width="15.75" style="1" customWidth="1"/>
    <col min="7187" max="7187" width="13.75" style="1" customWidth="1"/>
    <col min="7188" max="7189" width="14" style="1" customWidth="1"/>
    <col min="7190" max="7190" width="12.75" style="1" customWidth="1"/>
    <col min="7191" max="7191" width="13.375" style="1" customWidth="1"/>
    <col min="7192" max="7424" width="9.125" style="1"/>
    <col min="7425" max="7425" width="4.375" style="1" customWidth="1"/>
    <col min="7426" max="7426" width="24.875" style="1" customWidth="1"/>
    <col min="7427" max="7427" width="16" style="1" customWidth="1"/>
    <col min="7428" max="7428" width="13.75" style="1" customWidth="1"/>
    <col min="7429" max="7429" width="15.75" style="1" customWidth="1"/>
    <col min="7430" max="7430" width="16.125" style="1" customWidth="1"/>
    <col min="7431" max="7431" width="15.875" style="1" customWidth="1"/>
    <col min="7432" max="7432" width="15.75" style="1" customWidth="1"/>
    <col min="7433" max="7433" width="17.875" style="1" customWidth="1"/>
    <col min="7434" max="7434" width="19" style="1" customWidth="1"/>
    <col min="7435" max="7435" width="17.75" style="1" customWidth="1"/>
    <col min="7436" max="7436" width="16.125" style="1" customWidth="1"/>
    <col min="7437" max="7437" width="16.25" style="1" customWidth="1"/>
    <col min="7438" max="7438" width="15.25" style="1" customWidth="1"/>
    <col min="7439" max="7439" width="17.875" style="1" customWidth="1"/>
    <col min="7440" max="7440" width="16.375" style="1" customWidth="1"/>
    <col min="7441" max="7441" width="15" style="1" customWidth="1"/>
    <col min="7442" max="7442" width="15.75" style="1" customWidth="1"/>
    <col min="7443" max="7443" width="13.75" style="1" customWidth="1"/>
    <col min="7444" max="7445" width="14" style="1" customWidth="1"/>
    <col min="7446" max="7446" width="12.75" style="1" customWidth="1"/>
    <col min="7447" max="7447" width="13.375" style="1" customWidth="1"/>
    <col min="7448" max="7680" width="9.125" style="1"/>
    <col min="7681" max="7681" width="4.375" style="1" customWidth="1"/>
    <col min="7682" max="7682" width="24.875" style="1" customWidth="1"/>
    <col min="7683" max="7683" width="16" style="1" customWidth="1"/>
    <col min="7684" max="7684" width="13.75" style="1" customWidth="1"/>
    <col min="7685" max="7685" width="15.75" style="1" customWidth="1"/>
    <col min="7686" max="7686" width="16.125" style="1" customWidth="1"/>
    <col min="7687" max="7687" width="15.875" style="1" customWidth="1"/>
    <col min="7688" max="7688" width="15.75" style="1" customWidth="1"/>
    <col min="7689" max="7689" width="17.875" style="1" customWidth="1"/>
    <col min="7690" max="7690" width="19" style="1" customWidth="1"/>
    <col min="7691" max="7691" width="17.75" style="1" customWidth="1"/>
    <col min="7692" max="7692" width="16.125" style="1" customWidth="1"/>
    <col min="7693" max="7693" width="16.25" style="1" customWidth="1"/>
    <col min="7694" max="7694" width="15.25" style="1" customWidth="1"/>
    <col min="7695" max="7695" width="17.875" style="1" customWidth="1"/>
    <col min="7696" max="7696" width="16.375" style="1" customWidth="1"/>
    <col min="7697" max="7697" width="15" style="1" customWidth="1"/>
    <col min="7698" max="7698" width="15.75" style="1" customWidth="1"/>
    <col min="7699" max="7699" width="13.75" style="1" customWidth="1"/>
    <col min="7700" max="7701" width="14" style="1" customWidth="1"/>
    <col min="7702" max="7702" width="12.75" style="1" customWidth="1"/>
    <col min="7703" max="7703" width="13.375" style="1" customWidth="1"/>
    <col min="7704" max="7936" width="9.125" style="1"/>
    <col min="7937" max="7937" width="4.375" style="1" customWidth="1"/>
    <col min="7938" max="7938" width="24.875" style="1" customWidth="1"/>
    <col min="7939" max="7939" width="16" style="1" customWidth="1"/>
    <col min="7940" max="7940" width="13.75" style="1" customWidth="1"/>
    <col min="7941" max="7941" width="15.75" style="1" customWidth="1"/>
    <col min="7942" max="7942" width="16.125" style="1" customWidth="1"/>
    <col min="7943" max="7943" width="15.875" style="1" customWidth="1"/>
    <col min="7944" max="7944" width="15.75" style="1" customWidth="1"/>
    <col min="7945" max="7945" width="17.875" style="1" customWidth="1"/>
    <col min="7946" max="7946" width="19" style="1" customWidth="1"/>
    <col min="7947" max="7947" width="17.75" style="1" customWidth="1"/>
    <col min="7948" max="7948" width="16.125" style="1" customWidth="1"/>
    <col min="7949" max="7949" width="16.25" style="1" customWidth="1"/>
    <col min="7950" max="7950" width="15.25" style="1" customWidth="1"/>
    <col min="7951" max="7951" width="17.875" style="1" customWidth="1"/>
    <col min="7952" max="7952" width="16.375" style="1" customWidth="1"/>
    <col min="7953" max="7953" width="15" style="1" customWidth="1"/>
    <col min="7954" max="7954" width="15.75" style="1" customWidth="1"/>
    <col min="7955" max="7955" width="13.75" style="1" customWidth="1"/>
    <col min="7956" max="7957" width="14" style="1" customWidth="1"/>
    <col min="7958" max="7958" width="12.75" style="1" customWidth="1"/>
    <col min="7959" max="7959" width="13.375" style="1" customWidth="1"/>
    <col min="7960" max="8192" width="9.125" style="1"/>
    <col min="8193" max="8193" width="4.375" style="1" customWidth="1"/>
    <col min="8194" max="8194" width="24.875" style="1" customWidth="1"/>
    <col min="8195" max="8195" width="16" style="1" customWidth="1"/>
    <col min="8196" max="8196" width="13.75" style="1" customWidth="1"/>
    <col min="8197" max="8197" width="15.75" style="1" customWidth="1"/>
    <col min="8198" max="8198" width="16.125" style="1" customWidth="1"/>
    <col min="8199" max="8199" width="15.875" style="1" customWidth="1"/>
    <col min="8200" max="8200" width="15.75" style="1" customWidth="1"/>
    <col min="8201" max="8201" width="17.875" style="1" customWidth="1"/>
    <col min="8202" max="8202" width="19" style="1" customWidth="1"/>
    <col min="8203" max="8203" width="17.75" style="1" customWidth="1"/>
    <col min="8204" max="8204" width="16.125" style="1" customWidth="1"/>
    <col min="8205" max="8205" width="16.25" style="1" customWidth="1"/>
    <col min="8206" max="8206" width="15.25" style="1" customWidth="1"/>
    <col min="8207" max="8207" width="17.875" style="1" customWidth="1"/>
    <col min="8208" max="8208" width="16.375" style="1" customWidth="1"/>
    <col min="8209" max="8209" width="15" style="1" customWidth="1"/>
    <col min="8210" max="8210" width="15.75" style="1" customWidth="1"/>
    <col min="8211" max="8211" width="13.75" style="1" customWidth="1"/>
    <col min="8212" max="8213" width="14" style="1" customWidth="1"/>
    <col min="8214" max="8214" width="12.75" style="1" customWidth="1"/>
    <col min="8215" max="8215" width="13.375" style="1" customWidth="1"/>
    <col min="8216" max="8448" width="9.125" style="1"/>
    <col min="8449" max="8449" width="4.375" style="1" customWidth="1"/>
    <col min="8450" max="8450" width="24.875" style="1" customWidth="1"/>
    <col min="8451" max="8451" width="16" style="1" customWidth="1"/>
    <col min="8452" max="8452" width="13.75" style="1" customWidth="1"/>
    <col min="8453" max="8453" width="15.75" style="1" customWidth="1"/>
    <col min="8454" max="8454" width="16.125" style="1" customWidth="1"/>
    <col min="8455" max="8455" width="15.875" style="1" customWidth="1"/>
    <col min="8456" max="8456" width="15.75" style="1" customWidth="1"/>
    <col min="8457" max="8457" width="17.875" style="1" customWidth="1"/>
    <col min="8458" max="8458" width="19" style="1" customWidth="1"/>
    <col min="8459" max="8459" width="17.75" style="1" customWidth="1"/>
    <col min="8460" max="8460" width="16.125" style="1" customWidth="1"/>
    <col min="8461" max="8461" width="16.25" style="1" customWidth="1"/>
    <col min="8462" max="8462" width="15.25" style="1" customWidth="1"/>
    <col min="8463" max="8463" width="17.875" style="1" customWidth="1"/>
    <col min="8464" max="8464" width="16.375" style="1" customWidth="1"/>
    <col min="8465" max="8465" width="15" style="1" customWidth="1"/>
    <col min="8466" max="8466" width="15.75" style="1" customWidth="1"/>
    <col min="8467" max="8467" width="13.75" style="1" customWidth="1"/>
    <col min="8468" max="8469" width="14" style="1" customWidth="1"/>
    <col min="8470" max="8470" width="12.75" style="1" customWidth="1"/>
    <col min="8471" max="8471" width="13.375" style="1" customWidth="1"/>
    <col min="8472" max="8704" width="9.125" style="1"/>
    <col min="8705" max="8705" width="4.375" style="1" customWidth="1"/>
    <col min="8706" max="8706" width="24.875" style="1" customWidth="1"/>
    <col min="8707" max="8707" width="16" style="1" customWidth="1"/>
    <col min="8708" max="8708" width="13.75" style="1" customWidth="1"/>
    <col min="8709" max="8709" width="15.75" style="1" customWidth="1"/>
    <col min="8710" max="8710" width="16.125" style="1" customWidth="1"/>
    <col min="8711" max="8711" width="15.875" style="1" customWidth="1"/>
    <col min="8712" max="8712" width="15.75" style="1" customWidth="1"/>
    <col min="8713" max="8713" width="17.875" style="1" customWidth="1"/>
    <col min="8714" max="8714" width="19" style="1" customWidth="1"/>
    <col min="8715" max="8715" width="17.75" style="1" customWidth="1"/>
    <col min="8716" max="8716" width="16.125" style="1" customWidth="1"/>
    <col min="8717" max="8717" width="16.25" style="1" customWidth="1"/>
    <col min="8718" max="8718" width="15.25" style="1" customWidth="1"/>
    <col min="8719" max="8719" width="17.875" style="1" customWidth="1"/>
    <col min="8720" max="8720" width="16.375" style="1" customWidth="1"/>
    <col min="8721" max="8721" width="15" style="1" customWidth="1"/>
    <col min="8722" max="8722" width="15.75" style="1" customWidth="1"/>
    <col min="8723" max="8723" width="13.75" style="1" customWidth="1"/>
    <col min="8724" max="8725" width="14" style="1" customWidth="1"/>
    <col min="8726" max="8726" width="12.75" style="1" customWidth="1"/>
    <col min="8727" max="8727" width="13.375" style="1" customWidth="1"/>
    <col min="8728" max="8960" width="9.125" style="1"/>
    <col min="8961" max="8961" width="4.375" style="1" customWidth="1"/>
    <col min="8962" max="8962" width="24.875" style="1" customWidth="1"/>
    <col min="8963" max="8963" width="16" style="1" customWidth="1"/>
    <col min="8964" max="8964" width="13.75" style="1" customWidth="1"/>
    <col min="8965" max="8965" width="15.75" style="1" customWidth="1"/>
    <col min="8966" max="8966" width="16.125" style="1" customWidth="1"/>
    <col min="8967" max="8967" width="15.875" style="1" customWidth="1"/>
    <col min="8968" max="8968" width="15.75" style="1" customWidth="1"/>
    <col min="8969" max="8969" width="17.875" style="1" customWidth="1"/>
    <col min="8970" max="8970" width="19" style="1" customWidth="1"/>
    <col min="8971" max="8971" width="17.75" style="1" customWidth="1"/>
    <col min="8972" max="8972" width="16.125" style="1" customWidth="1"/>
    <col min="8973" max="8973" width="16.25" style="1" customWidth="1"/>
    <col min="8974" max="8974" width="15.25" style="1" customWidth="1"/>
    <col min="8975" max="8975" width="17.875" style="1" customWidth="1"/>
    <col min="8976" max="8976" width="16.375" style="1" customWidth="1"/>
    <col min="8977" max="8977" width="15" style="1" customWidth="1"/>
    <col min="8978" max="8978" width="15.75" style="1" customWidth="1"/>
    <col min="8979" max="8979" width="13.75" style="1" customWidth="1"/>
    <col min="8980" max="8981" width="14" style="1" customWidth="1"/>
    <col min="8982" max="8982" width="12.75" style="1" customWidth="1"/>
    <col min="8983" max="8983" width="13.375" style="1" customWidth="1"/>
    <col min="8984" max="9216" width="9.125" style="1"/>
    <col min="9217" max="9217" width="4.375" style="1" customWidth="1"/>
    <col min="9218" max="9218" width="24.875" style="1" customWidth="1"/>
    <col min="9219" max="9219" width="16" style="1" customWidth="1"/>
    <col min="9220" max="9220" width="13.75" style="1" customWidth="1"/>
    <col min="9221" max="9221" width="15.75" style="1" customWidth="1"/>
    <col min="9222" max="9222" width="16.125" style="1" customWidth="1"/>
    <col min="9223" max="9223" width="15.875" style="1" customWidth="1"/>
    <col min="9224" max="9224" width="15.75" style="1" customWidth="1"/>
    <col min="9225" max="9225" width="17.875" style="1" customWidth="1"/>
    <col min="9226" max="9226" width="19" style="1" customWidth="1"/>
    <col min="9227" max="9227" width="17.75" style="1" customWidth="1"/>
    <col min="9228" max="9228" width="16.125" style="1" customWidth="1"/>
    <col min="9229" max="9229" width="16.25" style="1" customWidth="1"/>
    <col min="9230" max="9230" width="15.25" style="1" customWidth="1"/>
    <col min="9231" max="9231" width="17.875" style="1" customWidth="1"/>
    <col min="9232" max="9232" width="16.375" style="1" customWidth="1"/>
    <col min="9233" max="9233" width="15" style="1" customWidth="1"/>
    <col min="9234" max="9234" width="15.75" style="1" customWidth="1"/>
    <col min="9235" max="9235" width="13.75" style="1" customWidth="1"/>
    <col min="9236" max="9237" width="14" style="1" customWidth="1"/>
    <col min="9238" max="9238" width="12.75" style="1" customWidth="1"/>
    <col min="9239" max="9239" width="13.375" style="1" customWidth="1"/>
    <col min="9240" max="9472" width="9.125" style="1"/>
    <col min="9473" max="9473" width="4.375" style="1" customWidth="1"/>
    <col min="9474" max="9474" width="24.875" style="1" customWidth="1"/>
    <col min="9475" max="9475" width="16" style="1" customWidth="1"/>
    <col min="9476" max="9476" width="13.75" style="1" customWidth="1"/>
    <col min="9477" max="9477" width="15.75" style="1" customWidth="1"/>
    <col min="9478" max="9478" width="16.125" style="1" customWidth="1"/>
    <col min="9479" max="9479" width="15.875" style="1" customWidth="1"/>
    <col min="9480" max="9480" width="15.75" style="1" customWidth="1"/>
    <col min="9481" max="9481" width="17.875" style="1" customWidth="1"/>
    <col min="9482" max="9482" width="19" style="1" customWidth="1"/>
    <col min="9483" max="9483" width="17.75" style="1" customWidth="1"/>
    <col min="9484" max="9484" width="16.125" style="1" customWidth="1"/>
    <col min="9485" max="9485" width="16.25" style="1" customWidth="1"/>
    <col min="9486" max="9486" width="15.25" style="1" customWidth="1"/>
    <col min="9487" max="9487" width="17.875" style="1" customWidth="1"/>
    <col min="9488" max="9488" width="16.375" style="1" customWidth="1"/>
    <col min="9489" max="9489" width="15" style="1" customWidth="1"/>
    <col min="9490" max="9490" width="15.75" style="1" customWidth="1"/>
    <col min="9491" max="9491" width="13.75" style="1" customWidth="1"/>
    <col min="9492" max="9493" width="14" style="1" customWidth="1"/>
    <col min="9494" max="9494" width="12.75" style="1" customWidth="1"/>
    <col min="9495" max="9495" width="13.375" style="1" customWidth="1"/>
    <col min="9496" max="9728" width="9.125" style="1"/>
    <col min="9729" max="9729" width="4.375" style="1" customWidth="1"/>
    <col min="9730" max="9730" width="24.875" style="1" customWidth="1"/>
    <col min="9731" max="9731" width="16" style="1" customWidth="1"/>
    <col min="9732" max="9732" width="13.75" style="1" customWidth="1"/>
    <col min="9733" max="9733" width="15.75" style="1" customWidth="1"/>
    <col min="9734" max="9734" width="16.125" style="1" customWidth="1"/>
    <col min="9735" max="9735" width="15.875" style="1" customWidth="1"/>
    <col min="9736" max="9736" width="15.75" style="1" customWidth="1"/>
    <col min="9737" max="9737" width="17.875" style="1" customWidth="1"/>
    <col min="9738" max="9738" width="19" style="1" customWidth="1"/>
    <col min="9739" max="9739" width="17.75" style="1" customWidth="1"/>
    <col min="9740" max="9740" width="16.125" style="1" customWidth="1"/>
    <col min="9741" max="9741" width="16.25" style="1" customWidth="1"/>
    <col min="9742" max="9742" width="15.25" style="1" customWidth="1"/>
    <col min="9743" max="9743" width="17.875" style="1" customWidth="1"/>
    <col min="9744" max="9744" width="16.375" style="1" customWidth="1"/>
    <col min="9745" max="9745" width="15" style="1" customWidth="1"/>
    <col min="9746" max="9746" width="15.75" style="1" customWidth="1"/>
    <col min="9747" max="9747" width="13.75" style="1" customWidth="1"/>
    <col min="9748" max="9749" width="14" style="1" customWidth="1"/>
    <col min="9750" max="9750" width="12.75" style="1" customWidth="1"/>
    <col min="9751" max="9751" width="13.375" style="1" customWidth="1"/>
    <col min="9752" max="9984" width="9.125" style="1"/>
    <col min="9985" max="9985" width="4.375" style="1" customWidth="1"/>
    <col min="9986" max="9986" width="24.875" style="1" customWidth="1"/>
    <col min="9987" max="9987" width="16" style="1" customWidth="1"/>
    <col min="9988" max="9988" width="13.75" style="1" customWidth="1"/>
    <col min="9989" max="9989" width="15.75" style="1" customWidth="1"/>
    <col min="9990" max="9990" width="16.125" style="1" customWidth="1"/>
    <col min="9991" max="9991" width="15.875" style="1" customWidth="1"/>
    <col min="9992" max="9992" width="15.75" style="1" customWidth="1"/>
    <col min="9993" max="9993" width="17.875" style="1" customWidth="1"/>
    <col min="9994" max="9994" width="19" style="1" customWidth="1"/>
    <col min="9995" max="9995" width="17.75" style="1" customWidth="1"/>
    <col min="9996" max="9996" width="16.125" style="1" customWidth="1"/>
    <col min="9997" max="9997" width="16.25" style="1" customWidth="1"/>
    <col min="9998" max="9998" width="15.25" style="1" customWidth="1"/>
    <col min="9999" max="9999" width="17.875" style="1" customWidth="1"/>
    <col min="10000" max="10000" width="16.375" style="1" customWidth="1"/>
    <col min="10001" max="10001" width="15" style="1" customWidth="1"/>
    <col min="10002" max="10002" width="15.75" style="1" customWidth="1"/>
    <col min="10003" max="10003" width="13.75" style="1" customWidth="1"/>
    <col min="10004" max="10005" width="14" style="1" customWidth="1"/>
    <col min="10006" max="10006" width="12.75" style="1" customWidth="1"/>
    <col min="10007" max="10007" width="13.375" style="1" customWidth="1"/>
    <col min="10008" max="10240" width="9.125" style="1"/>
    <col min="10241" max="10241" width="4.375" style="1" customWidth="1"/>
    <col min="10242" max="10242" width="24.875" style="1" customWidth="1"/>
    <col min="10243" max="10243" width="16" style="1" customWidth="1"/>
    <col min="10244" max="10244" width="13.75" style="1" customWidth="1"/>
    <col min="10245" max="10245" width="15.75" style="1" customWidth="1"/>
    <col min="10246" max="10246" width="16.125" style="1" customWidth="1"/>
    <col min="10247" max="10247" width="15.875" style="1" customWidth="1"/>
    <col min="10248" max="10248" width="15.75" style="1" customWidth="1"/>
    <col min="10249" max="10249" width="17.875" style="1" customWidth="1"/>
    <col min="10250" max="10250" width="19" style="1" customWidth="1"/>
    <col min="10251" max="10251" width="17.75" style="1" customWidth="1"/>
    <col min="10252" max="10252" width="16.125" style="1" customWidth="1"/>
    <col min="10253" max="10253" width="16.25" style="1" customWidth="1"/>
    <col min="10254" max="10254" width="15.25" style="1" customWidth="1"/>
    <col min="10255" max="10255" width="17.875" style="1" customWidth="1"/>
    <col min="10256" max="10256" width="16.375" style="1" customWidth="1"/>
    <col min="10257" max="10257" width="15" style="1" customWidth="1"/>
    <col min="10258" max="10258" width="15.75" style="1" customWidth="1"/>
    <col min="10259" max="10259" width="13.75" style="1" customWidth="1"/>
    <col min="10260" max="10261" width="14" style="1" customWidth="1"/>
    <col min="10262" max="10262" width="12.75" style="1" customWidth="1"/>
    <col min="10263" max="10263" width="13.375" style="1" customWidth="1"/>
    <col min="10264" max="10496" width="9.125" style="1"/>
    <col min="10497" max="10497" width="4.375" style="1" customWidth="1"/>
    <col min="10498" max="10498" width="24.875" style="1" customWidth="1"/>
    <col min="10499" max="10499" width="16" style="1" customWidth="1"/>
    <col min="10500" max="10500" width="13.75" style="1" customWidth="1"/>
    <col min="10501" max="10501" width="15.75" style="1" customWidth="1"/>
    <col min="10502" max="10502" width="16.125" style="1" customWidth="1"/>
    <col min="10503" max="10503" width="15.875" style="1" customWidth="1"/>
    <col min="10504" max="10504" width="15.75" style="1" customWidth="1"/>
    <col min="10505" max="10505" width="17.875" style="1" customWidth="1"/>
    <col min="10506" max="10506" width="19" style="1" customWidth="1"/>
    <col min="10507" max="10507" width="17.75" style="1" customWidth="1"/>
    <col min="10508" max="10508" width="16.125" style="1" customWidth="1"/>
    <col min="10509" max="10509" width="16.25" style="1" customWidth="1"/>
    <col min="10510" max="10510" width="15.25" style="1" customWidth="1"/>
    <col min="10511" max="10511" width="17.875" style="1" customWidth="1"/>
    <col min="10512" max="10512" width="16.375" style="1" customWidth="1"/>
    <col min="10513" max="10513" width="15" style="1" customWidth="1"/>
    <col min="10514" max="10514" width="15.75" style="1" customWidth="1"/>
    <col min="10515" max="10515" width="13.75" style="1" customWidth="1"/>
    <col min="10516" max="10517" width="14" style="1" customWidth="1"/>
    <col min="10518" max="10518" width="12.75" style="1" customWidth="1"/>
    <col min="10519" max="10519" width="13.375" style="1" customWidth="1"/>
    <col min="10520" max="10752" width="9.125" style="1"/>
    <col min="10753" max="10753" width="4.375" style="1" customWidth="1"/>
    <col min="10754" max="10754" width="24.875" style="1" customWidth="1"/>
    <col min="10755" max="10755" width="16" style="1" customWidth="1"/>
    <col min="10756" max="10756" width="13.75" style="1" customWidth="1"/>
    <col min="10757" max="10757" width="15.75" style="1" customWidth="1"/>
    <col min="10758" max="10758" width="16.125" style="1" customWidth="1"/>
    <col min="10759" max="10759" width="15.875" style="1" customWidth="1"/>
    <col min="10760" max="10760" width="15.75" style="1" customWidth="1"/>
    <col min="10761" max="10761" width="17.875" style="1" customWidth="1"/>
    <col min="10762" max="10762" width="19" style="1" customWidth="1"/>
    <col min="10763" max="10763" width="17.75" style="1" customWidth="1"/>
    <col min="10764" max="10764" width="16.125" style="1" customWidth="1"/>
    <col min="10765" max="10765" width="16.25" style="1" customWidth="1"/>
    <col min="10766" max="10766" width="15.25" style="1" customWidth="1"/>
    <col min="10767" max="10767" width="17.875" style="1" customWidth="1"/>
    <col min="10768" max="10768" width="16.375" style="1" customWidth="1"/>
    <col min="10769" max="10769" width="15" style="1" customWidth="1"/>
    <col min="10770" max="10770" width="15.75" style="1" customWidth="1"/>
    <col min="10771" max="10771" width="13.75" style="1" customWidth="1"/>
    <col min="10772" max="10773" width="14" style="1" customWidth="1"/>
    <col min="10774" max="10774" width="12.75" style="1" customWidth="1"/>
    <col min="10775" max="10775" width="13.375" style="1" customWidth="1"/>
    <col min="10776" max="11008" width="9.125" style="1"/>
    <col min="11009" max="11009" width="4.375" style="1" customWidth="1"/>
    <col min="11010" max="11010" width="24.875" style="1" customWidth="1"/>
    <col min="11011" max="11011" width="16" style="1" customWidth="1"/>
    <col min="11012" max="11012" width="13.75" style="1" customWidth="1"/>
    <col min="11013" max="11013" width="15.75" style="1" customWidth="1"/>
    <col min="11014" max="11014" width="16.125" style="1" customWidth="1"/>
    <col min="11015" max="11015" width="15.875" style="1" customWidth="1"/>
    <col min="11016" max="11016" width="15.75" style="1" customWidth="1"/>
    <col min="11017" max="11017" width="17.875" style="1" customWidth="1"/>
    <col min="11018" max="11018" width="19" style="1" customWidth="1"/>
    <col min="11019" max="11019" width="17.75" style="1" customWidth="1"/>
    <col min="11020" max="11020" width="16.125" style="1" customWidth="1"/>
    <col min="11021" max="11021" width="16.25" style="1" customWidth="1"/>
    <col min="11022" max="11022" width="15.25" style="1" customWidth="1"/>
    <col min="11023" max="11023" width="17.875" style="1" customWidth="1"/>
    <col min="11024" max="11024" width="16.375" style="1" customWidth="1"/>
    <col min="11025" max="11025" width="15" style="1" customWidth="1"/>
    <col min="11026" max="11026" width="15.75" style="1" customWidth="1"/>
    <col min="11027" max="11027" width="13.75" style="1" customWidth="1"/>
    <col min="11028" max="11029" width="14" style="1" customWidth="1"/>
    <col min="11030" max="11030" width="12.75" style="1" customWidth="1"/>
    <col min="11031" max="11031" width="13.375" style="1" customWidth="1"/>
    <col min="11032" max="11264" width="9.125" style="1"/>
    <col min="11265" max="11265" width="4.375" style="1" customWidth="1"/>
    <col min="11266" max="11266" width="24.875" style="1" customWidth="1"/>
    <col min="11267" max="11267" width="16" style="1" customWidth="1"/>
    <col min="11268" max="11268" width="13.75" style="1" customWidth="1"/>
    <col min="11269" max="11269" width="15.75" style="1" customWidth="1"/>
    <col min="11270" max="11270" width="16.125" style="1" customWidth="1"/>
    <col min="11271" max="11271" width="15.875" style="1" customWidth="1"/>
    <col min="11272" max="11272" width="15.75" style="1" customWidth="1"/>
    <col min="11273" max="11273" width="17.875" style="1" customWidth="1"/>
    <col min="11274" max="11274" width="19" style="1" customWidth="1"/>
    <col min="11275" max="11275" width="17.75" style="1" customWidth="1"/>
    <col min="11276" max="11276" width="16.125" style="1" customWidth="1"/>
    <col min="11277" max="11277" width="16.25" style="1" customWidth="1"/>
    <col min="11278" max="11278" width="15.25" style="1" customWidth="1"/>
    <col min="11279" max="11279" width="17.875" style="1" customWidth="1"/>
    <col min="11280" max="11280" width="16.375" style="1" customWidth="1"/>
    <col min="11281" max="11281" width="15" style="1" customWidth="1"/>
    <col min="11282" max="11282" width="15.75" style="1" customWidth="1"/>
    <col min="11283" max="11283" width="13.75" style="1" customWidth="1"/>
    <col min="11284" max="11285" width="14" style="1" customWidth="1"/>
    <col min="11286" max="11286" width="12.75" style="1" customWidth="1"/>
    <col min="11287" max="11287" width="13.375" style="1" customWidth="1"/>
    <col min="11288" max="11520" width="9.125" style="1"/>
    <col min="11521" max="11521" width="4.375" style="1" customWidth="1"/>
    <col min="11522" max="11522" width="24.875" style="1" customWidth="1"/>
    <col min="11523" max="11523" width="16" style="1" customWidth="1"/>
    <col min="11524" max="11524" width="13.75" style="1" customWidth="1"/>
    <col min="11525" max="11525" width="15.75" style="1" customWidth="1"/>
    <col min="11526" max="11526" width="16.125" style="1" customWidth="1"/>
    <col min="11527" max="11527" width="15.875" style="1" customWidth="1"/>
    <col min="11528" max="11528" width="15.75" style="1" customWidth="1"/>
    <col min="11529" max="11529" width="17.875" style="1" customWidth="1"/>
    <col min="11530" max="11530" width="19" style="1" customWidth="1"/>
    <col min="11531" max="11531" width="17.75" style="1" customWidth="1"/>
    <col min="11532" max="11532" width="16.125" style="1" customWidth="1"/>
    <col min="11533" max="11533" width="16.25" style="1" customWidth="1"/>
    <col min="11534" max="11534" width="15.25" style="1" customWidth="1"/>
    <col min="11535" max="11535" width="17.875" style="1" customWidth="1"/>
    <col min="11536" max="11536" width="16.375" style="1" customWidth="1"/>
    <col min="11537" max="11537" width="15" style="1" customWidth="1"/>
    <col min="11538" max="11538" width="15.75" style="1" customWidth="1"/>
    <col min="11539" max="11539" width="13.75" style="1" customWidth="1"/>
    <col min="11540" max="11541" width="14" style="1" customWidth="1"/>
    <col min="11542" max="11542" width="12.75" style="1" customWidth="1"/>
    <col min="11543" max="11543" width="13.375" style="1" customWidth="1"/>
    <col min="11544" max="11776" width="9.125" style="1"/>
    <col min="11777" max="11777" width="4.375" style="1" customWidth="1"/>
    <col min="11778" max="11778" width="24.875" style="1" customWidth="1"/>
    <col min="11779" max="11779" width="16" style="1" customWidth="1"/>
    <col min="11780" max="11780" width="13.75" style="1" customWidth="1"/>
    <col min="11781" max="11781" width="15.75" style="1" customWidth="1"/>
    <col min="11782" max="11782" width="16.125" style="1" customWidth="1"/>
    <col min="11783" max="11783" width="15.875" style="1" customWidth="1"/>
    <col min="11784" max="11784" width="15.75" style="1" customWidth="1"/>
    <col min="11785" max="11785" width="17.875" style="1" customWidth="1"/>
    <col min="11786" max="11786" width="19" style="1" customWidth="1"/>
    <col min="11787" max="11787" width="17.75" style="1" customWidth="1"/>
    <col min="11788" max="11788" width="16.125" style="1" customWidth="1"/>
    <col min="11789" max="11789" width="16.25" style="1" customWidth="1"/>
    <col min="11790" max="11790" width="15.25" style="1" customWidth="1"/>
    <col min="11791" max="11791" width="17.875" style="1" customWidth="1"/>
    <col min="11792" max="11792" width="16.375" style="1" customWidth="1"/>
    <col min="11793" max="11793" width="15" style="1" customWidth="1"/>
    <col min="11794" max="11794" width="15.75" style="1" customWidth="1"/>
    <col min="11795" max="11795" width="13.75" style="1" customWidth="1"/>
    <col min="11796" max="11797" width="14" style="1" customWidth="1"/>
    <col min="11798" max="11798" width="12.75" style="1" customWidth="1"/>
    <col min="11799" max="11799" width="13.375" style="1" customWidth="1"/>
    <col min="11800" max="12032" width="9.125" style="1"/>
    <col min="12033" max="12033" width="4.375" style="1" customWidth="1"/>
    <col min="12034" max="12034" width="24.875" style="1" customWidth="1"/>
    <col min="12035" max="12035" width="16" style="1" customWidth="1"/>
    <col min="12036" max="12036" width="13.75" style="1" customWidth="1"/>
    <col min="12037" max="12037" width="15.75" style="1" customWidth="1"/>
    <col min="12038" max="12038" width="16.125" style="1" customWidth="1"/>
    <col min="12039" max="12039" width="15.875" style="1" customWidth="1"/>
    <col min="12040" max="12040" width="15.75" style="1" customWidth="1"/>
    <col min="12041" max="12041" width="17.875" style="1" customWidth="1"/>
    <col min="12042" max="12042" width="19" style="1" customWidth="1"/>
    <col min="12043" max="12043" width="17.75" style="1" customWidth="1"/>
    <col min="12044" max="12044" width="16.125" style="1" customWidth="1"/>
    <col min="12045" max="12045" width="16.25" style="1" customWidth="1"/>
    <col min="12046" max="12046" width="15.25" style="1" customWidth="1"/>
    <col min="12047" max="12047" width="17.875" style="1" customWidth="1"/>
    <col min="12048" max="12048" width="16.375" style="1" customWidth="1"/>
    <col min="12049" max="12049" width="15" style="1" customWidth="1"/>
    <col min="12050" max="12050" width="15.75" style="1" customWidth="1"/>
    <col min="12051" max="12051" width="13.75" style="1" customWidth="1"/>
    <col min="12052" max="12053" width="14" style="1" customWidth="1"/>
    <col min="12054" max="12054" width="12.75" style="1" customWidth="1"/>
    <col min="12055" max="12055" width="13.375" style="1" customWidth="1"/>
    <col min="12056" max="12288" width="9.125" style="1"/>
    <col min="12289" max="12289" width="4.375" style="1" customWidth="1"/>
    <col min="12290" max="12290" width="24.875" style="1" customWidth="1"/>
    <col min="12291" max="12291" width="16" style="1" customWidth="1"/>
    <col min="12292" max="12292" width="13.75" style="1" customWidth="1"/>
    <col min="12293" max="12293" width="15.75" style="1" customWidth="1"/>
    <col min="12294" max="12294" width="16.125" style="1" customWidth="1"/>
    <col min="12295" max="12295" width="15.875" style="1" customWidth="1"/>
    <col min="12296" max="12296" width="15.75" style="1" customWidth="1"/>
    <col min="12297" max="12297" width="17.875" style="1" customWidth="1"/>
    <col min="12298" max="12298" width="19" style="1" customWidth="1"/>
    <col min="12299" max="12299" width="17.75" style="1" customWidth="1"/>
    <col min="12300" max="12300" width="16.125" style="1" customWidth="1"/>
    <col min="12301" max="12301" width="16.25" style="1" customWidth="1"/>
    <col min="12302" max="12302" width="15.25" style="1" customWidth="1"/>
    <col min="12303" max="12303" width="17.875" style="1" customWidth="1"/>
    <col min="12304" max="12304" width="16.375" style="1" customWidth="1"/>
    <col min="12305" max="12305" width="15" style="1" customWidth="1"/>
    <col min="12306" max="12306" width="15.75" style="1" customWidth="1"/>
    <col min="12307" max="12307" width="13.75" style="1" customWidth="1"/>
    <col min="12308" max="12309" width="14" style="1" customWidth="1"/>
    <col min="12310" max="12310" width="12.75" style="1" customWidth="1"/>
    <col min="12311" max="12311" width="13.375" style="1" customWidth="1"/>
    <col min="12312" max="12544" width="9.125" style="1"/>
    <col min="12545" max="12545" width="4.375" style="1" customWidth="1"/>
    <col min="12546" max="12546" width="24.875" style="1" customWidth="1"/>
    <col min="12547" max="12547" width="16" style="1" customWidth="1"/>
    <col min="12548" max="12548" width="13.75" style="1" customWidth="1"/>
    <col min="12549" max="12549" width="15.75" style="1" customWidth="1"/>
    <col min="12550" max="12550" width="16.125" style="1" customWidth="1"/>
    <col min="12551" max="12551" width="15.875" style="1" customWidth="1"/>
    <col min="12552" max="12552" width="15.75" style="1" customWidth="1"/>
    <col min="12553" max="12553" width="17.875" style="1" customWidth="1"/>
    <col min="12554" max="12554" width="19" style="1" customWidth="1"/>
    <col min="12555" max="12555" width="17.75" style="1" customWidth="1"/>
    <col min="12556" max="12556" width="16.125" style="1" customWidth="1"/>
    <col min="12557" max="12557" width="16.25" style="1" customWidth="1"/>
    <col min="12558" max="12558" width="15.25" style="1" customWidth="1"/>
    <col min="12559" max="12559" width="17.875" style="1" customWidth="1"/>
    <col min="12560" max="12560" width="16.375" style="1" customWidth="1"/>
    <col min="12561" max="12561" width="15" style="1" customWidth="1"/>
    <col min="12562" max="12562" width="15.75" style="1" customWidth="1"/>
    <col min="12563" max="12563" width="13.75" style="1" customWidth="1"/>
    <col min="12564" max="12565" width="14" style="1" customWidth="1"/>
    <col min="12566" max="12566" width="12.75" style="1" customWidth="1"/>
    <col min="12567" max="12567" width="13.375" style="1" customWidth="1"/>
    <col min="12568" max="12800" width="9.125" style="1"/>
    <col min="12801" max="12801" width="4.375" style="1" customWidth="1"/>
    <col min="12802" max="12802" width="24.875" style="1" customWidth="1"/>
    <col min="12803" max="12803" width="16" style="1" customWidth="1"/>
    <col min="12804" max="12804" width="13.75" style="1" customWidth="1"/>
    <col min="12805" max="12805" width="15.75" style="1" customWidth="1"/>
    <col min="12806" max="12806" width="16.125" style="1" customWidth="1"/>
    <col min="12807" max="12807" width="15.875" style="1" customWidth="1"/>
    <col min="12808" max="12808" width="15.75" style="1" customWidth="1"/>
    <col min="12809" max="12809" width="17.875" style="1" customWidth="1"/>
    <col min="12810" max="12810" width="19" style="1" customWidth="1"/>
    <col min="12811" max="12811" width="17.75" style="1" customWidth="1"/>
    <col min="12812" max="12812" width="16.125" style="1" customWidth="1"/>
    <col min="12813" max="12813" width="16.25" style="1" customWidth="1"/>
    <col min="12814" max="12814" width="15.25" style="1" customWidth="1"/>
    <col min="12815" max="12815" width="17.875" style="1" customWidth="1"/>
    <col min="12816" max="12816" width="16.375" style="1" customWidth="1"/>
    <col min="12817" max="12817" width="15" style="1" customWidth="1"/>
    <col min="12818" max="12818" width="15.75" style="1" customWidth="1"/>
    <col min="12819" max="12819" width="13.75" style="1" customWidth="1"/>
    <col min="12820" max="12821" width="14" style="1" customWidth="1"/>
    <col min="12822" max="12822" width="12.75" style="1" customWidth="1"/>
    <col min="12823" max="12823" width="13.375" style="1" customWidth="1"/>
    <col min="12824" max="13056" width="9.125" style="1"/>
    <col min="13057" max="13057" width="4.375" style="1" customWidth="1"/>
    <col min="13058" max="13058" width="24.875" style="1" customWidth="1"/>
    <col min="13059" max="13059" width="16" style="1" customWidth="1"/>
    <col min="13060" max="13060" width="13.75" style="1" customWidth="1"/>
    <col min="13061" max="13061" width="15.75" style="1" customWidth="1"/>
    <col min="13062" max="13062" width="16.125" style="1" customWidth="1"/>
    <col min="13063" max="13063" width="15.875" style="1" customWidth="1"/>
    <col min="13064" max="13064" width="15.75" style="1" customWidth="1"/>
    <col min="13065" max="13065" width="17.875" style="1" customWidth="1"/>
    <col min="13066" max="13066" width="19" style="1" customWidth="1"/>
    <col min="13067" max="13067" width="17.75" style="1" customWidth="1"/>
    <col min="13068" max="13068" width="16.125" style="1" customWidth="1"/>
    <col min="13069" max="13069" width="16.25" style="1" customWidth="1"/>
    <col min="13070" max="13070" width="15.25" style="1" customWidth="1"/>
    <col min="13071" max="13071" width="17.875" style="1" customWidth="1"/>
    <col min="13072" max="13072" width="16.375" style="1" customWidth="1"/>
    <col min="13073" max="13073" width="15" style="1" customWidth="1"/>
    <col min="13074" max="13074" width="15.75" style="1" customWidth="1"/>
    <col min="13075" max="13075" width="13.75" style="1" customWidth="1"/>
    <col min="13076" max="13077" width="14" style="1" customWidth="1"/>
    <col min="13078" max="13078" width="12.75" style="1" customWidth="1"/>
    <col min="13079" max="13079" width="13.375" style="1" customWidth="1"/>
    <col min="13080" max="13312" width="9.125" style="1"/>
    <col min="13313" max="13313" width="4.375" style="1" customWidth="1"/>
    <col min="13314" max="13314" width="24.875" style="1" customWidth="1"/>
    <col min="13315" max="13315" width="16" style="1" customWidth="1"/>
    <col min="13316" max="13316" width="13.75" style="1" customWidth="1"/>
    <col min="13317" max="13317" width="15.75" style="1" customWidth="1"/>
    <col min="13318" max="13318" width="16.125" style="1" customWidth="1"/>
    <col min="13319" max="13319" width="15.875" style="1" customWidth="1"/>
    <col min="13320" max="13320" width="15.75" style="1" customWidth="1"/>
    <col min="13321" max="13321" width="17.875" style="1" customWidth="1"/>
    <col min="13322" max="13322" width="19" style="1" customWidth="1"/>
    <col min="13323" max="13323" width="17.75" style="1" customWidth="1"/>
    <col min="13324" max="13324" width="16.125" style="1" customWidth="1"/>
    <col min="13325" max="13325" width="16.25" style="1" customWidth="1"/>
    <col min="13326" max="13326" width="15.25" style="1" customWidth="1"/>
    <col min="13327" max="13327" width="17.875" style="1" customWidth="1"/>
    <col min="13328" max="13328" width="16.375" style="1" customWidth="1"/>
    <col min="13329" max="13329" width="15" style="1" customWidth="1"/>
    <col min="13330" max="13330" width="15.75" style="1" customWidth="1"/>
    <col min="13331" max="13331" width="13.75" style="1" customWidth="1"/>
    <col min="13332" max="13333" width="14" style="1" customWidth="1"/>
    <col min="13334" max="13334" width="12.75" style="1" customWidth="1"/>
    <col min="13335" max="13335" width="13.375" style="1" customWidth="1"/>
    <col min="13336" max="13568" width="9.125" style="1"/>
    <col min="13569" max="13569" width="4.375" style="1" customWidth="1"/>
    <col min="13570" max="13570" width="24.875" style="1" customWidth="1"/>
    <col min="13571" max="13571" width="16" style="1" customWidth="1"/>
    <col min="13572" max="13572" width="13.75" style="1" customWidth="1"/>
    <col min="13573" max="13573" width="15.75" style="1" customWidth="1"/>
    <col min="13574" max="13574" width="16.125" style="1" customWidth="1"/>
    <col min="13575" max="13575" width="15.875" style="1" customWidth="1"/>
    <col min="13576" max="13576" width="15.75" style="1" customWidth="1"/>
    <col min="13577" max="13577" width="17.875" style="1" customWidth="1"/>
    <col min="13578" max="13578" width="19" style="1" customWidth="1"/>
    <col min="13579" max="13579" width="17.75" style="1" customWidth="1"/>
    <col min="13580" max="13580" width="16.125" style="1" customWidth="1"/>
    <col min="13581" max="13581" width="16.25" style="1" customWidth="1"/>
    <col min="13582" max="13582" width="15.25" style="1" customWidth="1"/>
    <col min="13583" max="13583" width="17.875" style="1" customWidth="1"/>
    <col min="13584" max="13584" width="16.375" style="1" customWidth="1"/>
    <col min="13585" max="13585" width="15" style="1" customWidth="1"/>
    <col min="13586" max="13586" width="15.75" style="1" customWidth="1"/>
    <col min="13587" max="13587" width="13.75" style="1" customWidth="1"/>
    <col min="13588" max="13589" width="14" style="1" customWidth="1"/>
    <col min="13590" max="13590" width="12.75" style="1" customWidth="1"/>
    <col min="13591" max="13591" width="13.375" style="1" customWidth="1"/>
    <col min="13592" max="13824" width="9.125" style="1"/>
    <col min="13825" max="13825" width="4.375" style="1" customWidth="1"/>
    <col min="13826" max="13826" width="24.875" style="1" customWidth="1"/>
    <col min="13827" max="13827" width="16" style="1" customWidth="1"/>
    <col min="13828" max="13828" width="13.75" style="1" customWidth="1"/>
    <col min="13829" max="13829" width="15.75" style="1" customWidth="1"/>
    <col min="13830" max="13830" width="16.125" style="1" customWidth="1"/>
    <col min="13831" max="13831" width="15.875" style="1" customWidth="1"/>
    <col min="13832" max="13832" width="15.75" style="1" customWidth="1"/>
    <col min="13833" max="13833" width="17.875" style="1" customWidth="1"/>
    <col min="13834" max="13834" width="19" style="1" customWidth="1"/>
    <col min="13835" max="13835" width="17.75" style="1" customWidth="1"/>
    <col min="13836" max="13836" width="16.125" style="1" customWidth="1"/>
    <col min="13837" max="13837" width="16.25" style="1" customWidth="1"/>
    <col min="13838" max="13838" width="15.25" style="1" customWidth="1"/>
    <col min="13839" max="13839" width="17.875" style="1" customWidth="1"/>
    <col min="13840" max="13840" width="16.375" style="1" customWidth="1"/>
    <col min="13841" max="13841" width="15" style="1" customWidth="1"/>
    <col min="13842" max="13842" width="15.75" style="1" customWidth="1"/>
    <col min="13843" max="13843" width="13.75" style="1" customWidth="1"/>
    <col min="13844" max="13845" width="14" style="1" customWidth="1"/>
    <col min="13846" max="13846" width="12.75" style="1" customWidth="1"/>
    <col min="13847" max="13847" width="13.375" style="1" customWidth="1"/>
    <col min="13848" max="14080" width="9.125" style="1"/>
    <col min="14081" max="14081" width="4.375" style="1" customWidth="1"/>
    <col min="14082" max="14082" width="24.875" style="1" customWidth="1"/>
    <col min="14083" max="14083" width="16" style="1" customWidth="1"/>
    <col min="14084" max="14084" width="13.75" style="1" customWidth="1"/>
    <col min="14085" max="14085" width="15.75" style="1" customWidth="1"/>
    <col min="14086" max="14086" width="16.125" style="1" customWidth="1"/>
    <col min="14087" max="14087" width="15.875" style="1" customWidth="1"/>
    <col min="14088" max="14088" width="15.75" style="1" customWidth="1"/>
    <col min="14089" max="14089" width="17.875" style="1" customWidth="1"/>
    <col min="14090" max="14090" width="19" style="1" customWidth="1"/>
    <col min="14091" max="14091" width="17.75" style="1" customWidth="1"/>
    <col min="14092" max="14092" width="16.125" style="1" customWidth="1"/>
    <col min="14093" max="14093" width="16.25" style="1" customWidth="1"/>
    <col min="14094" max="14094" width="15.25" style="1" customWidth="1"/>
    <col min="14095" max="14095" width="17.875" style="1" customWidth="1"/>
    <col min="14096" max="14096" width="16.375" style="1" customWidth="1"/>
    <col min="14097" max="14097" width="15" style="1" customWidth="1"/>
    <col min="14098" max="14098" width="15.75" style="1" customWidth="1"/>
    <col min="14099" max="14099" width="13.75" style="1" customWidth="1"/>
    <col min="14100" max="14101" width="14" style="1" customWidth="1"/>
    <col min="14102" max="14102" width="12.75" style="1" customWidth="1"/>
    <col min="14103" max="14103" width="13.375" style="1" customWidth="1"/>
    <col min="14104" max="14336" width="9.125" style="1"/>
    <col min="14337" max="14337" width="4.375" style="1" customWidth="1"/>
    <col min="14338" max="14338" width="24.875" style="1" customWidth="1"/>
    <col min="14339" max="14339" width="16" style="1" customWidth="1"/>
    <col min="14340" max="14340" width="13.75" style="1" customWidth="1"/>
    <col min="14341" max="14341" width="15.75" style="1" customWidth="1"/>
    <col min="14342" max="14342" width="16.125" style="1" customWidth="1"/>
    <col min="14343" max="14343" width="15.875" style="1" customWidth="1"/>
    <col min="14344" max="14344" width="15.75" style="1" customWidth="1"/>
    <col min="14345" max="14345" width="17.875" style="1" customWidth="1"/>
    <col min="14346" max="14346" width="19" style="1" customWidth="1"/>
    <col min="14347" max="14347" width="17.75" style="1" customWidth="1"/>
    <col min="14348" max="14348" width="16.125" style="1" customWidth="1"/>
    <col min="14349" max="14349" width="16.25" style="1" customWidth="1"/>
    <col min="14350" max="14350" width="15.25" style="1" customWidth="1"/>
    <col min="14351" max="14351" width="17.875" style="1" customWidth="1"/>
    <col min="14352" max="14352" width="16.375" style="1" customWidth="1"/>
    <col min="14353" max="14353" width="15" style="1" customWidth="1"/>
    <col min="14354" max="14354" width="15.75" style="1" customWidth="1"/>
    <col min="14355" max="14355" width="13.75" style="1" customWidth="1"/>
    <col min="14356" max="14357" width="14" style="1" customWidth="1"/>
    <col min="14358" max="14358" width="12.75" style="1" customWidth="1"/>
    <col min="14359" max="14359" width="13.375" style="1" customWidth="1"/>
    <col min="14360" max="14592" width="9.125" style="1"/>
    <col min="14593" max="14593" width="4.375" style="1" customWidth="1"/>
    <col min="14594" max="14594" width="24.875" style="1" customWidth="1"/>
    <col min="14595" max="14595" width="16" style="1" customWidth="1"/>
    <col min="14596" max="14596" width="13.75" style="1" customWidth="1"/>
    <col min="14597" max="14597" width="15.75" style="1" customWidth="1"/>
    <col min="14598" max="14598" width="16.125" style="1" customWidth="1"/>
    <col min="14599" max="14599" width="15.875" style="1" customWidth="1"/>
    <col min="14600" max="14600" width="15.75" style="1" customWidth="1"/>
    <col min="14601" max="14601" width="17.875" style="1" customWidth="1"/>
    <col min="14602" max="14602" width="19" style="1" customWidth="1"/>
    <col min="14603" max="14603" width="17.75" style="1" customWidth="1"/>
    <col min="14604" max="14604" width="16.125" style="1" customWidth="1"/>
    <col min="14605" max="14605" width="16.25" style="1" customWidth="1"/>
    <col min="14606" max="14606" width="15.25" style="1" customWidth="1"/>
    <col min="14607" max="14607" width="17.875" style="1" customWidth="1"/>
    <col min="14608" max="14608" width="16.375" style="1" customWidth="1"/>
    <col min="14609" max="14609" width="15" style="1" customWidth="1"/>
    <col min="14610" max="14610" width="15.75" style="1" customWidth="1"/>
    <col min="14611" max="14611" width="13.75" style="1" customWidth="1"/>
    <col min="14612" max="14613" width="14" style="1" customWidth="1"/>
    <col min="14614" max="14614" width="12.75" style="1" customWidth="1"/>
    <col min="14615" max="14615" width="13.375" style="1" customWidth="1"/>
    <col min="14616" max="14848" width="9.125" style="1"/>
    <col min="14849" max="14849" width="4.375" style="1" customWidth="1"/>
    <col min="14850" max="14850" width="24.875" style="1" customWidth="1"/>
    <col min="14851" max="14851" width="16" style="1" customWidth="1"/>
    <col min="14852" max="14852" width="13.75" style="1" customWidth="1"/>
    <col min="14853" max="14853" width="15.75" style="1" customWidth="1"/>
    <col min="14854" max="14854" width="16.125" style="1" customWidth="1"/>
    <col min="14855" max="14855" width="15.875" style="1" customWidth="1"/>
    <col min="14856" max="14856" width="15.75" style="1" customWidth="1"/>
    <col min="14857" max="14857" width="17.875" style="1" customWidth="1"/>
    <col min="14858" max="14858" width="19" style="1" customWidth="1"/>
    <col min="14859" max="14859" width="17.75" style="1" customWidth="1"/>
    <col min="14860" max="14860" width="16.125" style="1" customWidth="1"/>
    <col min="14861" max="14861" width="16.25" style="1" customWidth="1"/>
    <col min="14862" max="14862" width="15.25" style="1" customWidth="1"/>
    <col min="14863" max="14863" width="17.875" style="1" customWidth="1"/>
    <col min="14864" max="14864" width="16.375" style="1" customWidth="1"/>
    <col min="14865" max="14865" width="15" style="1" customWidth="1"/>
    <col min="14866" max="14866" width="15.75" style="1" customWidth="1"/>
    <col min="14867" max="14867" width="13.75" style="1" customWidth="1"/>
    <col min="14868" max="14869" width="14" style="1" customWidth="1"/>
    <col min="14870" max="14870" width="12.75" style="1" customWidth="1"/>
    <col min="14871" max="14871" width="13.375" style="1" customWidth="1"/>
    <col min="14872" max="15104" width="9.125" style="1"/>
    <col min="15105" max="15105" width="4.375" style="1" customWidth="1"/>
    <col min="15106" max="15106" width="24.875" style="1" customWidth="1"/>
    <col min="15107" max="15107" width="16" style="1" customWidth="1"/>
    <col min="15108" max="15108" width="13.75" style="1" customWidth="1"/>
    <col min="15109" max="15109" width="15.75" style="1" customWidth="1"/>
    <col min="15110" max="15110" width="16.125" style="1" customWidth="1"/>
    <col min="15111" max="15111" width="15.875" style="1" customWidth="1"/>
    <col min="15112" max="15112" width="15.75" style="1" customWidth="1"/>
    <col min="15113" max="15113" width="17.875" style="1" customWidth="1"/>
    <col min="15114" max="15114" width="19" style="1" customWidth="1"/>
    <col min="15115" max="15115" width="17.75" style="1" customWidth="1"/>
    <col min="15116" max="15116" width="16.125" style="1" customWidth="1"/>
    <col min="15117" max="15117" width="16.25" style="1" customWidth="1"/>
    <col min="15118" max="15118" width="15.25" style="1" customWidth="1"/>
    <col min="15119" max="15119" width="17.875" style="1" customWidth="1"/>
    <col min="15120" max="15120" width="16.375" style="1" customWidth="1"/>
    <col min="15121" max="15121" width="15" style="1" customWidth="1"/>
    <col min="15122" max="15122" width="15.75" style="1" customWidth="1"/>
    <col min="15123" max="15123" width="13.75" style="1" customWidth="1"/>
    <col min="15124" max="15125" width="14" style="1" customWidth="1"/>
    <col min="15126" max="15126" width="12.75" style="1" customWidth="1"/>
    <col min="15127" max="15127" width="13.375" style="1" customWidth="1"/>
    <col min="15128" max="15360" width="9.125" style="1"/>
    <col min="15361" max="15361" width="4.375" style="1" customWidth="1"/>
    <col min="15362" max="15362" width="24.875" style="1" customWidth="1"/>
    <col min="15363" max="15363" width="16" style="1" customWidth="1"/>
    <col min="15364" max="15364" width="13.75" style="1" customWidth="1"/>
    <col min="15365" max="15365" width="15.75" style="1" customWidth="1"/>
    <col min="15366" max="15366" width="16.125" style="1" customWidth="1"/>
    <col min="15367" max="15367" width="15.875" style="1" customWidth="1"/>
    <col min="15368" max="15368" width="15.75" style="1" customWidth="1"/>
    <col min="15369" max="15369" width="17.875" style="1" customWidth="1"/>
    <col min="15370" max="15370" width="19" style="1" customWidth="1"/>
    <col min="15371" max="15371" width="17.75" style="1" customWidth="1"/>
    <col min="15372" max="15372" width="16.125" style="1" customWidth="1"/>
    <col min="15373" max="15373" width="16.25" style="1" customWidth="1"/>
    <col min="15374" max="15374" width="15.25" style="1" customWidth="1"/>
    <col min="15375" max="15375" width="17.875" style="1" customWidth="1"/>
    <col min="15376" max="15376" width="16.375" style="1" customWidth="1"/>
    <col min="15377" max="15377" width="15" style="1" customWidth="1"/>
    <col min="15378" max="15378" width="15.75" style="1" customWidth="1"/>
    <col min="15379" max="15379" width="13.75" style="1" customWidth="1"/>
    <col min="15380" max="15381" width="14" style="1" customWidth="1"/>
    <col min="15382" max="15382" width="12.75" style="1" customWidth="1"/>
    <col min="15383" max="15383" width="13.375" style="1" customWidth="1"/>
    <col min="15384" max="15616" width="9.125" style="1"/>
    <col min="15617" max="15617" width="4.375" style="1" customWidth="1"/>
    <col min="15618" max="15618" width="24.875" style="1" customWidth="1"/>
    <col min="15619" max="15619" width="16" style="1" customWidth="1"/>
    <col min="15620" max="15620" width="13.75" style="1" customWidth="1"/>
    <col min="15621" max="15621" width="15.75" style="1" customWidth="1"/>
    <col min="15622" max="15622" width="16.125" style="1" customWidth="1"/>
    <col min="15623" max="15623" width="15.875" style="1" customWidth="1"/>
    <col min="15624" max="15624" width="15.75" style="1" customWidth="1"/>
    <col min="15625" max="15625" width="17.875" style="1" customWidth="1"/>
    <col min="15626" max="15626" width="19" style="1" customWidth="1"/>
    <col min="15627" max="15627" width="17.75" style="1" customWidth="1"/>
    <col min="15628" max="15628" width="16.125" style="1" customWidth="1"/>
    <col min="15629" max="15629" width="16.25" style="1" customWidth="1"/>
    <col min="15630" max="15630" width="15.25" style="1" customWidth="1"/>
    <col min="15631" max="15631" width="17.875" style="1" customWidth="1"/>
    <col min="15632" max="15632" width="16.375" style="1" customWidth="1"/>
    <col min="15633" max="15633" width="15" style="1" customWidth="1"/>
    <col min="15634" max="15634" width="15.75" style="1" customWidth="1"/>
    <col min="15635" max="15635" width="13.75" style="1" customWidth="1"/>
    <col min="15636" max="15637" width="14" style="1" customWidth="1"/>
    <col min="15638" max="15638" width="12.75" style="1" customWidth="1"/>
    <col min="15639" max="15639" width="13.375" style="1" customWidth="1"/>
    <col min="15640" max="15872" width="9.125" style="1"/>
    <col min="15873" max="15873" width="4.375" style="1" customWidth="1"/>
    <col min="15874" max="15874" width="24.875" style="1" customWidth="1"/>
    <col min="15875" max="15875" width="16" style="1" customWidth="1"/>
    <col min="15876" max="15876" width="13.75" style="1" customWidth="1"/>
    <col min="15877" max="15877" width="15.75" style="1" customWidth="1"/>
    <col min="15878" max="15878" width="16.125" style="1" customWidth="1"/>
    <col min="15879" max="15879" width="15.875" style="1" customWidth="1"/>
    <col min="15880" max="15880" width="15.75" style="1" customWidth="1"/>
    <col min="15881" max="15881" width="17.875" style="1" customWidth="1"/>
    <col min="15882" max="15882" width="19" style="1" customWidth="1"/>
    <col min="15883" max="15883" width="17.75" style="1" customWidth="1"/>
    <col min="15884" max="15884" width="16.125" style="1" customWidth="1"/>
    <col min="15885" max="15885" width="16.25" style="1" customWidth="1"/>
    <col min="15886" max="15886" width="15.25" style="1" customWidth="1"/>
    <col min="15887" max="15887" width="17.875" style="1" customWidth="1"/>
    <col min="15888" max="15888" width="16.375" style="1" customWidth="1"/>
    <col min="15889" max="15889" width="15" style="1" customWidth="1"/>
    <col min="15890" max="15890" width="15.75" style="1" customWidth="1"/>
    <col min="15891" max="15891" width="13.75" style="1" customWidth="1"/>
    <col min="15892" max="15893" width="14" style="1" customWidth="1"/>
    <col min="15894" max="15894" width="12.75" style="1" customWidth="1"/>
    <col min="15895" max="15895" width="13.375" style="1" customWidth="1"/>
    <col min="15896" max="16128" width="9.125" style="1"/>
    <col min="16129" max="16129" width="4.375" style="1" customWidth="1"/>
    <col min="16130" max="16130" width="24.875" style="1" customWidth="1"/>
    <col min="16131" max="16131" width="16" style="1" customWidth="1"/>
    <col min="16132" max="16132" width="13.75" style="1" customWidth="1"/>
    <col min="16133" max="16133" width="15.75" style="1" customWidth="1"/>
    <col min="16134" max="16134" width="16.125" style="1" customWidth="1"/>
    <col min="16135" max="16135" width="15.875" style="1" customWidth="1"/>
    <col min="16136" max="16136" width="15.75" style="1" customWidth="1"/>
    <col min="16137" max="16137" width="17.875" style="1" customWidth="1"/>
    <col min="16138" max="16138" width="19" style="1" customWidth="1"/>
    <col min="16139" max="16139" width="17.75" style="1" customWidth="1"/>
    <col min="16140" max="16140" width="16.125" style="1" customWidth="1"/>
    <col min="16141" max="16141" width="16.25" style="1" customWidth="1"/>
    <col min="16142" max="16142" width="15.25" style="1" customWidth="1"/>
    <col min="16143" max="16143" width="17.875" style="1" customWidth="1"/>
    <col min="16144" max="16144" width="16.375" style="1" customWidth="1"/>
    <col min="16145" max="16145" width="15" style="1" customWidth="1"/>
    <col min="16146" max="16146" width="15.75" style="1" customWidth="1"/>
    <col min="16147" max="16147" width="13.75" style="1" customWidth="1"/>
    <col min="16148" max="16149" width="14" style="1" customWidth="1"/>
    <col min="16150" max="16150" width="12.75" style="1" customWidth="1"/>
    <col min="16151" max="16151" width="13.375" style="1" customWidth="1"/>
    <col min="16152" max="16384" width="9.125" style="1"/>
  </cols>
  <sheetData>
    <row r="2" spans="2:11">
      <c r="D2" s="24" t="s">
        <v>403</v>
      </c>
    </row>
    <row r="4" spans="2:11">
      <c r="B4" s="24" t="s">
        <v>240</v>
      </c>
    </row>
    <row r="5" spans="2:11">
      <c r="B5" s="364"/>
      <c r="C5" s="364"/>
      <c r="D5" s="364"/>
      <c r="E5" s="364"/>
      <c r="F5" s="364"/>
      <c r="G5" s="557"/>
      <c r="I5" s="364"/>
      <c r="J5" s="364"/>
      <c r="K5" s="364"/>
    </row>
    <row r="6" spans="2:11">
      <c r="B6" s="137" t="s">
        <v>241</v>
      </c>
      <c r="C6" s="440"/>
      <c r="D6" s="440" t="s">
        <v>274</v>
      </c>
      <c r="E6" s="441"/>
      <c r="F6" s="440"/>
      <c r="G6" s="558" t="s">
        <v>404</v>
      </c>
      <c r="H6" s="559"/>
      <c r="I6" s="442"/>
      <c r="J6" s="443" t="s">
        <v>205</v>
      </c>
      <c r="K6" s="444"/>
    </row>
    <row r="7" spans="2:11">
      <c r="B7" s="182"/>
      <c r="C7" s="178" t="s">
        <v>232</v>
      </c>
      <c r="D7" s="180" t="s">
        <v>233</v>
      </c>
      <c r="E7" s="181" t="s">
        <v>6</v>
      </c>
      <c r="F7" s="178" t="s">
        <v>232</v>
      </c>
      <c r="G7" s="551" t="s">
        <v>233</v>
      </c>
      <c r="H7" s="552" t="s">
        <v>6</v>
      </c>
      <c r="I7" s="445" t="s">
        <v>242</v>
      </c>
      <c r="J7" s="178" t="s">
        <v>243</v>
      </c>
      <c r="K7" s="178" t="s">
        <v>244</v>
      </c>
    </row>
    <row r="8" spans="2:11">
      <c r="B8" s="436"/>
      <c r="C8" s="436"/>
      <c r="D8" s="437"/>
      <c r="E8" s="437"/>
      <c r="F8" s="436"/>
      <c r="G8" s="560"/>
      <c r="H8" s="560"/>
      <c r="I8" s="446"/>
      <c r="J8" s="436"/>
      <c r="K8" s="436"/>
    </row>
    <row r="9" spans="2:11">
      <c r="B9" s="6" t="s">
        <v>52</v>
      </c>
      <c r="C9" s="6"/>
      <c r="D9" s="439">
        <v>39613483.869999997</v>
      </c>
      <c r="E9" s="438">
        <f>SUM(D9)</f>
        <v>39613483.869999997</v>
      </c>
      <c r="F9" s="6"/>
      <c r="G9" s="561">
        <v>41207985.259999998</v>
      </c>
      <c r="H9" s="439">
        <f>SUM(F9:G9)</f>
        <v>41207985.259999998</v>
      </c>
      <c r="I9" s="447"/>
      <c r="J9" s="448">
        <f>+(G9-D9)/D9*100</f>
        <v>4.0251480915758213</v>
      </c>
      <c r="K9" s="448">
        <f>+(H9-E9)/E9*100</f>
        <v>4.0251480915758213</v>
      </c>
    </row>
    <row r="10" spans="2:11">
      <c r="B10" s="6" t="s">
        <v>16</v>
      </c>
      <c r="C10" s="6"/>
      <c r="D10" s="439">
        <v>41022347.280000009</v>
      </c>
      <c r="E10" s="438">
        <f>SUM(D10)</f>
        <v>41022347.280000009</v>
      </c>
      <c r="F10" s="6"/>
      <c r="G10" s="561">
        <v>41582655.980000004</v>
      </c>
      <c r="H10" s="439">
        <f t="shared" ref="H10:H12" si="0">SUM(F10:G10)</f>
        <v>41582655.980000004</v>
      </c>
      <c r="I10" s="449"/>
      <c r="J10" s="448">
        <f t="shared" ref="J10:J11" si="1">+(G10-D10)/D10*100</f>
        <v>1.3658621145581493</v>
      </c>
      <c r="K10" s="448">
        <f t="shared" ref="K10:K11" si="2">+(H10-E10)/E10*100</f>
        <v>1.3658621145581493</v>
      </c>
    </row>
    <row r="11" spans="2:11">
      <c r="B11" s="6" t="s">
        <v>245</v>
      </c>
      <c r="C11" s="6"/>
      <c r="D11" s="439">
        <v>28283244.540000003</v>
      </c>
      <c r="E11" s="438">
        <f>SUM(D11)</f>
        <v>28283244.540000003</v>
      </c>
      <c r="F11" s="6"/>
      <c r="G11" s="561">
        <v>28327090.500000004</v>
      </c>
      <c r="H11" s="439">
        <f t="shared" si="0"/>
        <v>28327090.500000004</v>
      </c>
      <c r="I11" s="449"/>
      <c r="J11" s="448">
        <f t="shared" si="1"/>
        <v>0.15502450554423164</v>
      </c>
      <c r="K11" s="450">
        <f t="shared" si="2"/>
        <v>0.15502450554423164</v>
      </c>
    </row>
    <row r="12" spans="2:11">
      <c r="B12" s="6" t="s">
        <v>53</v>
      </c>
      <c r="C12" s="6"/>
      <c r="D12" s="439">
        <v>275889790.63</v>
      </c>
      <c r="E12" s="438">
        <f>SUM(D12)</f>
        <v>275889790.63</v>
      </c>
      <c r="F12" s="6"/>
      <c r="G12" s="561">
        <v>323890550.49000001</v>
      </c>
      <c r="H12" s="439">
        <f t="shared" si="0"/>
        <v>323890550.49000001</v>
      </c>
      <c r="I12" s="449"/>
      <c r="J12" s="448">
        <f>+(G12-D12)/D12*100</f>
        <v>17.398527053280695</v>
      </c>
      <c r="K12" s="448">
        <f>+(H12-E12)/E12*100</f>
        <v>17.398527053280695</v>
      </c>
    </row>
    <row r="13" spans="2:11">
      <c r="B13" s="451"/>
      <c r="C13" s="452"/>
      <c r="D13" s="453"/>
      <c r="E13" s="454"/>
      <c r="F13" s="451"/>
      <c r="G13" s="562"/>
      <c r="H13" s="563"/>
      <c r="I13" s="455"/>
      <c r="J13" s="452"/>
      <c r="K13" s="452"/>
    </row>
    <row r="14" spans="2:11" ht="21.75" thickBot="1">
      <c r="B14" s="456" t="s">
        <v>6</v>
      </c>
      <c r="C14" s="457">
        <f>SUM(C9:C13)</f>
        <v>0</v>
      </c>
      <c r="D14" s="457">
        <f>SUM(D9:D13)</f>
        <v>384808866.31999999</v>
      </c>
      <c r="E14" s="457">
        <f>SUM(E9:E13)</f>
        <v>384808866.31999999</v>
      </c>
      <c r="F14" s="457">
        <f>SUM(F9:F13)</f>
        <v>0</v>
      </c>
      <c r="G14" s="564">
        <f>SUM(G9:G13)</f>
        <v>435008282.23000002</v>
      </c>
      <c r="H14" s="564">
        <f>SUM(H9:H12)</f>
        <v>435008282.23000002</v>
      </c>
      <c r="I14" s="458"/>
      <c r="J14" s="459"/>
      <c r="K14" s="459"/>
    </row>
    <row r="15" spans="2:11" ht="21.75" thickTop="1"/>
    <row r="17" spans="2:6">
      <c r="B17" s="460" t="s">
        <v>250</v>
      </c>
      <c r="C17" s="427"/>
      <c r="D17" s="427"/>
      <c r="E17" s="427"/>
      <c r="F17" s="427"/>
    </row>
    <row r="18" spans="2:6">
      <c r="B18" s="427" t="s">
        <v>418</v>
      </c>
      <c r="C18" s="427"/>
      <c r="D18" s="427"/>
      <c r="E18" s="427"/>
      <c r="F18" s="427"/>
    </row>
    <row r="19" spans="2:6">
      <c r="B19" s="427" t="s">
        <v>410</v>
      </c>
      <c r="C19" s="427"/>
      <c r="D19" s="427"/>
      <c r="E19" s="427"/>
      <c r="F19" s="427"/>
    </row>
    <row r="20" spans="2:6">
      <c r="B20" s="427"/>
      <c r="C20" s="427"/>
      <c r="D20" s="427"/>
      <c r="E20" s="427"/>
      <c r="F20" s="427"/>
    </row>
  </sheetData>
  <pageMargins left="0.70866141732283461" right="0.51181102362204722" top="0.94488188976377951" bottom="0.74803149606299213" header="0.31496062992125984" footer="0.31496062992125984"/>
  <pageSetup paperSize="9" scale="72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0EE9B-808D-4E5B-8C0F-81FAC1168124}">
  <sheetPr>
    <pageSetUpPr fitToPage="1"/>
  </sheetPr>
  <dimension ref="A1"/>
  <sheetViews>
    <sheetView topLeftCell="A7" workbookViewId="0"/>
  </sheetViews>
  <sheetFormatPr defaultRowHeight="14.25"/>
  <sheetData/>
  <pageMargins left="0.7" right="0.7" top="0.75" bottom="0.75" header="0.3" footer="0.3"/>
  <pageSetup paperSize="9" scale="68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0503E-C1A2-4D84-B4F4-88955C5DD26A}">
  <sheetPr>
    <pageSetUpPr fitToPage="1"/>
  </sheetPr>
  <dimension ref="B2:M124"/>
  <sheetViews>
    <sheetView topLeftCell="A95" zoomScale="82" zoomScaleNormal="82" workbookViewId="0">
      <selection activeCell="F130" sqref="F130"/>
    </sheetView>
  </sheetViews>
  <sheetFormatPr defaultRowHeight="21"/>
  <cols>
    <col min="1" max="1" width="4.625" style="1" customWidth="1"/>
    <col min="2" max="2" width="36.125" style="1" customWidth="1"/>
    <col min="3" max="3" width="46.25" style="1" bestFit="1" customWidth="1"/>
    <col min="4" max="4" width="10.125" style="363" bestFit="1" customWidth="1"/>
    <col min="5" max="5" width="7.75" style="1" bestFit="1" customWidth="1"/>
    <col min="6" max="6" width="65.875" style="1" bestFit="1" customWidth="1"/>
    <col min="7" max="7" width="10.25" style="408" customWidth="1"/>
    <col min="8" max="8" width="18.75" style="1" customWidth="1"/>
    <col min="9" max="256" width="9" style="1"/>
    <col min="257" max="257" width="4.625" style="1" customWidth="1"/>
    <col min="258" max="258" width="34.625" style="1" customWidth="1"/>
    <col min="259" max="259" width="48.25" style="1" customWidth="1"/>
    <col min="260" max="260" width="14.375" style="1" customWidth="1"/>
    <col min="261" max="261" width="10.625" style="1" customWidth="1"/>
    <col min="262" max="262" width="54" style="1" customWidth="1"/>
    <col min="263" max="263" width="14.75" style="1" customWidth="1"/>
    <col min="264" max="264" width="26.375" style="1" customWidth="1"/>
    <col min="265" max="512" width="9" style="1"/>
    <col min="513" max="513" width="4.625" style="1" customWidth="1"/>
    <col min="514" max="514" width="34.625" style="1" customWidth="1"/>
    <col min="515" max="515" width="48.25" style="1" customWidth="1"/>
    <col min="516" max="516" width="14.375" style="1" customWidth="1"/>
    <col min="517" max="517" width="10.625" style="1" customWidth="1"/>
    <col min="518" max="518" width="54" style="1" customWidth="1"/>
    <col min="519" max="519" width="14.75" style="1" customWidth="1"/>
    <col min="520" max="520" width="26.375" style="1" customWidth="1"/>
    <col min="521" max="768" width="9" style="1"/>
    <col min="769" max="769" width="4.625" style="1" customWidth="1"/>
    <col min="770" max="770" width="34.625" style="1" customWidth="1"/>
    <col min="771" max="771" width="48.25" style="1" customWidth="1"/>
    <col min="772" max="772" width="14.375" style="1" customWidth="1"/>
    <col min="773" max="773" width="10.625" style="1" customWidth="1"/>
    <col min="774" max="774" width="54" style="1" customWidth="1"/>
    <col min="775" max="775" width="14.75" style="1" customWidth="1"/>
    <col min="776" max="776" width="26.375" style="1" customWidth="1"/>
    <col min="777" max="1024" width="9" style="1"/>
    <col min="1025" max="1025" width="4.625" style="1" customWidth="1"/>
    <col min="1026" max="1026" width="34.625" style="1" customWidth="1"/>
    <col min="1027" max="1027" width="48.25" style="1" customWidth="1"/>
    <col min="1028" max="1028" width="14.375" style="1" customWidth="1"/>
    <col min="1029" max="1029" width="10.625" style="1" customWidth="1"/>
    <col min="1030" max="1030" width="54" style="1" customWidth="1"/>
    <col min="1031" max="1031" width="14.75" style="1" customWidth="1"/>
    <col min="1032" max="1032" width="26.375" style="1" customWidth="1"/>
    <col min="1033" max="1280" width="9" style="1"/>
    <col min="1281" max="1281" width="4.625" style="1" customWidth="1"/>
    <col min="1282" max="1282" width="34.625" style="1" customWidth="1"/>
    <col min="1283" max="1283" width="48.25" style="1" customWidth="1"/>
    <col min="1284" max="1284" width="14.375" style="1" customWidth="1"/>
    <col min="1285" max="1285" width="10.625" style="1" customWidth="1"/>
    <col min="1286" max="1286" width="54" style="1" customWidth="1"/>
    <col min="1287" max="1287" width="14.75" style="1" customWidth="1"/>
    <col min="1288" max="1288" width="26.375" style="1" customWidth="1"/>
    <col min="1289" max="1536" width="9" style="1"/>
    <col min="1537" max="1537" width="4.625" style="1" customWidth="1"/>
    <col min="1538" max="1538" width="34.625" style="1" customWidth="1"/>
    <col min="1539" max="1539" width="48.25" style="1" customWidth="1"/>
    <col min="1540" max="1540" width="14.375" style="1" customWidth="1"/>
    <col min="1541" max="1541" width="10.625" style="1" customWidth="1"/>
    <col min="1542" max="1542" width="54" style="1" customWidth="1"/>
    <col min="1543" max="1543" width="14.75" style="1" customWidth="1"/>
    <col min="1544" max="1544" width="26.375" style="1" customWidth="1"/>
    <col min="1545" max="1792" width="9" style="1"/>
    <col min="1793" max="1793" width="4.625" style="1" customWidth="1"/>
    <col min="1794" max="1794" width="34.625" style="1" customWidth="1"/>
    <col min="1795" max="1795" width="48.25" style="1" customWidth="1"/>
    <col min="1796" max="1796" width="14.375" style="1" customWidth="1"/>
    <col min="1797" max="1797" width="10.625" style="1" customWidth="1"/>
    <col min="1798" max="1798" width="54" style="1" customWidth="1"/>
    <col min="1799" max="1799" width="14.75" style="1" customWidth="1"/>
    <col min="1800" max="1800" width="26.375" style="1" customWidth="1"/>
    <col min="1801" max="2048" width="9" style="1"/>
    <col min="2049" max="2049" width="4.625" style="1" customWidth="1"/>
    <col min="2050" max="2050" width="34.625" style="1" customWidth="1"/>
    <col min="2051" max="2051" width="48.25" style="1" customWidth="1"/>
    <col min="2052" max="2052" width="14.375" style="1" customWidth="1"/>
    <col min="2053" max="2053" width="10.625" style="1" customWidth="1"/>
    <col min="2054" max="2054" width="54" style="1" customWidth="1"/>
    <col min="2055" max="2055" width="14.75" style="1" customWidth="1"/>
    <col min="2056" max="2056" width="26.375" style="1" customWidth="1"/>
    <col min="2057" max="2304" width="9" style="1"/>
    <col min="2305" max="2305" width="4.625" style="1" customWidth="1"/>
    <col min="2306" max="2306" width="34.625" style="1" customWidth="1"/>
    <col min="2307" max="2307" width="48.25" style="1" customWidth="1"/>
    <col min="2308" max="2308" width="14.375" style="1" customWidth="1"/>
    <col min="2309" max="2309" width="10.625" style="1" customWidth="1"/>
    <col min="2310" max="2310" width="54" style="1" customWidth="1"/>
    <col min="2311" max="2311" width="14.75" style="1" customWidth="1"/>
    <col min="2312" max="2312" width="26.375" style="1" customWidth="1"/>
    <col min="2313" max="2560" width="9" style="1"/>
    <col min="2561" max="2561" width="4.625" style="1" customWidth="1"/>
    <col min="2562" max="2562" width="34.625" style="1" customWidth="1"/>
    <col min="2563" max="2563" width="48.25" style="1" customWidth="1"/>
    <col min="2564" max="2564" width="14.375" style="1" customWidth="1"/>
    <col min="2565" max="2565" width="10.625" style="1" customWidth="1"/>
    <col min="2566" max="2566" width="54" style="1" customWidth="1"/>
    <col min="2567" max="2567" width="14.75" style="1" customWidth="1"/>
    <col min="2568" max="2568" width="26.375" style="1" customWidth="1"/>
    <col min="2569" max="2816" width="9" style="1"/>
    <col min="2817" max="2817" width="4.625" style="1" customWidth="1"/>
    <col min="2818" max="2818" width="34.625" style="1" customWidth="1"/>
    <col min="2819" max="2819" width="48.25" style="1" customWidth="1"/>
    <col min="2820" max="2820" width="14.375" style="1" customWidth="1"/>
    <col min="2821" max="2821" width="10.625" style="1" customWidth="1"/>
    <col min="2822" max="2822" width="54" style="1" customWidth="1"/>
    <col min="2823" max="2823" width="14.75" style="1" customWidth="1"/>
    <col min="2824" max="2824" width="26.375" style="1" customWidth="1"/>
    <col min="2825" max="3072" width="9" style="1"/>
    <col min="3073" max="3073" width="4.625" style="1" customWidth="1"/>
    <col min="3074" max="3074" width="34.625" style="1" customWidth="1"/>
    <col min="3075" max="3075" width="48.25" style="1" customWidth="1"/>
    <col min="3076" max="3076" width="14.375" style="1" customWidth="1"/>
    <col min="3077" max="3077" width="10.625" style="1" customWidth="1"/>
    <col min="3078" max="3078" width="54" style="1" customWidth="1"/>
    <col min="3079" max="3079" width="14.75" style="1" customWidth="1"/>
    <col min="3080" max="3080" width="26.375" style="1" customWidth="1"/>
    <col min="3081" max="3328" width="9" style="1"/>
    <col min="3329" max="3329" width="4.625" style="1" customWidth="1"/>
    <col min="3330" max="3330" width="34.625" style="1" customWidth="1"/>
    <col min="3331" max="3331" width="48.25" style="1" customWidth="1"/>
    <col min="3332" max="3332" width="14.375" style="1" customWidth="1"/>
    <col min="3333" max="3333" width="10.625" style="1" customWidth="1"/>
    <col min="3334" max="3334" width="54" style="1" customWidth="1"/>
    <col min="3335" max="3335" width="14.75" style="1" customWidth="1"/>
    <col min="3336" max="3336" width="26.375" style="1" customWidth="1"/>
    <col min="3337" max="3584" width="9" style="1"/>
    <col min="3585" max="3585" width="4.625" style="1" customWidth="1"/>
    <col min="3586" max="3586" width="34.625" style="1" customWidth="1"/>
    <col min="3587" max="3587" width="48.25" style="1" customWidth="1"/>
    <col min="3588" max="3588" width="14.375" style="1" customWidth="1"/>
    <col min="3589" max="3589" width="10.625" style="1" customWidth="1"/>
    <col min="3590" max="3590" width="54" style="1" customWidth="1"/>
    <col min="3591" max="3591" width="14.75" style="1" customWidth="1"/>
    <col min="3592" max="3592" width="26.375" style="1" customWidth="1"/>
    <col min="3593" max="3840" width="9" style="1"/>
    <col min="3841" max="3841" width="4.625" style="1" customWidth="1"/>
    <col min="3842" max="3842" width="34.625" style="1" customWidth="1"/>
    <col min="3843" max="3843" width="48.25" style="1" customWidth="1"/>
    <col min="3844" max="3844" width="14.375" style="1" customWidth="1"/>
    <col min="3845" max="3845" width="10.625" style="1" customWidth="1"/>
    <col min="3846" max="3846" width="54" style="1" customWidth="1"/>
    <col min="3847" max="3847" width="14.75" style="1" customWidth="1"/>
    <col min="3848" max="3848" width="26.375" style="1" customWidth="1"/>
    <col min="3849" max="4096" width="9" style="1"/>
    <col min="4097" max="4097" width="4.625" style="1" customWidth="1"/>
    <col min="4098" max="4098" width="34.625" style="1" customWidth="1"/>
    <col min="4099" max="4099" width="48.25" style="1" customWidth="1"/>
    <col min="4100" max="4100" width="14.375" style="1" customWidth="1"/>
    <col min="4101" max="4101" width="10.625" style="1" customWidth="1"/>
    <col min="4102" max="4102" width="54" style="1" customWidth="1"/>
    <col min="4103" max="4103" width="14.75" style="1" customWidth="1"/>
    <col min="4104" max="4104" width="26.375" style="1" customWidth="1"/>
    <col min="4105" max="4352" width="9" style="1"/>
    <col min="4353" max="4353" width="4.625" style="1" customWidth="1"/>
    <col min="4354" max="4354" width="34.625" style="1" customWidth="1"/>
    <col min="4355" max="4355" width="48.25" style="1" customWidth="1"/>
    <col min="4356" max="4356" width="14.375" style="1" customWidth="1"/>
    <col min="4357" max="4357" width="10.625" style="1" customWidth="1"/>
    <col min="4358" max="4358" width="54" style="1" customWidth="1"/>
    <col min="4359" max="4359" width="14.75" style="1" customWidth="1"/>
    <col min="4360" max="4360" width="26.375" style="1" customWidth="1"/>
    <col min="4361" max="4608" width="9" style="1"/>
    <col min="4609" max="4609" width="4.625" style="1" customWidth="1"/>
    <col min="4610" max="4610" width="34.625" style="1" customWidth="1"/>
    <col min="4611" max="4611" width="48.25" style="1" customWidth="1"/>
    <col min="4612" max="4612" width="14.375" style="1" customWidth="1"/>
    <col min="4613" max="4613" width="10.625" style="1" customWidth="1"/>
    <col min="4614" max="4614" width="54" style="1" customWidth="1"/>
    <col min="4615" max="4615" width="14.75" style="1" customWidth="1"/>
    <col min="4616" max="4616" width="26.375" style="1" customWidth="1"/>
    <col min="4617" max="4864" width="9" style="1"/>
    <col min="4865" max="4865" width="4.625" style="1" customWidth="1"/>
    <col min="4866" max="4866" width="34.625" style="1" customWidth="1"/>
    <col min="4867" max="4867" width="48.25" style="1" customWidth="1"/>
    <col min="4868" max="4868" width="14.375" style="1" customWidth="1"/>
    <col min="4869" max="4869" width="10.625" style="1" customWidth="1"/>
    <col min="4870" max="4870" width="54" style="1" customWidth="1"/>
    <col min="4871" max="4871" width="14.75" style="1" customWidth="1"/>
    <col min="4872" max="4872" width="26.375" style="1" customWidth="1"/>
    <col min="4873" max="5120" width="9" style="1"/>
    <col min="5121" max="5121" width="4.625" style="1" customWidth="1"/>
    <col min="5122" max="5122" width="34.625" style="1" customWidth="1"/>
    <col min="5123" max="5123" width="48.25" style="1" customWidth="1"/>
    <col min="5124" max="5124" width="14.375" style="1" customWidth="1"/>
    <col min="5125" max="5125" width="10.625" style="1" customWidth="1"/>
    <col min="5126" max="5126" width="54" style="1" customWidth="1"/>
    <col min="5127" max="5127" width="14.75" style="1" customWidth="1"/>
    <col min="5128" max="5128" width="26.375" style="1" customWidth="1"/>
    <col min="5129" max="5376" width="9" style="1"/>
    <col min="5377" max="5377" width="4.625" style="1" customWidth="1"/>
    <col min="5378" max="5378" width="34.625" style="1" customWidth="1"/>
    <col min="5379" max="5379" width="48.25" style="1" customWidth="1"/>
    <col min="5380" max="5380" width="14.375" style="1" customWidth="1"/>
    <col min="5381" max="5381" width="10.625" style="1" customWidth="1"/>
    <col min="5382" max="5382" width="54" style="1" customWidth="1"/>
    <col min="5383" max="5383" width="14.75" style="1" customWidth="1"/>
    <col min="5384" max="5384" width="26.375" style="1" customWidth="1"/>
    <col min="5385" max="5632" width="9" style="1"/>
    <col min="5633" max="5633" width="4.625" style="1" customWidth="1"/>
    <col min="5634" max="5634" width="34.625" style="1" customWidth="1"/>
    <col min="5635" max="5635" width="48.25" style="1" customWidth="1"/>
    <col min="5636" max="5636" width="14.375" style="1" customWidth="1"/>
    <col min="5637" max="5637" width="10.625" style="1" customWidth="1"/>
    <col min="5638" max="5638" width="54" style="1" customWidth="1"/>
    <col min="5639" max="5639" width="14.75" style="1" customWidth="1"/>
    <col min="5640" max="5640" width="26.375" style="1" customWidth="1"/>
    <col min="5641" max="5888" width="9" style="1"/>
    <col min="5889" max="5889" width="4.625" style="1" customWidth="1"/>
    <col min="5890" max="5890" width="34.625" style="1" customWidth="1"/>
    <col min="5891" max="5891" width="48.25" style="1" customWidth="1"/>
    <col min="5892" max="5892" width="14.375" style="1" customWidth="1"/>
    <col min="5893" max="5893" width="10.625" style="1" customWidth="1"/>
    <col min="5894" max="5894" width="54" style="1" customWidth="1"/>
    <col min="5895" max="5895" width="14.75" style="1" customWidth="1"/>
    <col min="5896" max="5896" width="26.375" style="1" customWidth="1"/>
    <col min="5897" max="6144" width="9" style="1"/>
    <col min="6145" max="6145" width="4.625" style="1" customWidth="1"/>
    <col min="6146" max="6146" width="34.625" style="1" customWidth="1"/>
    <col min="6147" max="6147" width="48.25" style="1" customWidth="1"/>
    <col min="6148" max="6148" width="14.375" style="1" customWidth="1"/>
    <col min="6149" max="6149" width="10.625" style="1" customWidth="1"/>
    <col min="6150" max="6150" width="54" style="1" customWidth="1"/>
    <col min="6151" max="6151" width="14.75" style="1" customWidth="1"/>
    <col min="6152" max="6152" width="26.375" style="1" customWidth="1"/>
    <col min="6153" max="6400" width="9" style="1"/>
    <col min="6401" max="6401" width="4.625" style="1" customWidth="1"/>
    <col min="6402" max="6402" width="34.625" style="1" customWidth="1"/>
    <col min="6403" max="6403" width="48.25" style="1" customWidth="1"/>
    <col min="6404" max="6404" width="14.375" style="1" customWidth="1"/>
    <col min="6405" max="6405" width="10.625" style="1" customWidth="1"/>
    <col min="6406" max="6406" width="54" style="1" customWidth="1"/>
    <col min="6407" max="6407" width="14.75" style="1" customWidth="1"/>
    <col min="6408" max="6408" width="26.375" style="1" customWidth="1"/>
    <col min="6409" max="6656" width="9" style="1"/>
    <col min="6657" max="6657" width="4.625" style="1" customWidth="1"/>
    <col min="6658" max="6658" width="34.625" style="1" customWidth="1"/>
    <col min="6659" max="6659" width="48.25" style="1" customWidth="1"/>
    <col min="6660" max="6660" width="14.375" style="1" customWidth="1"/>
    <col min="6661" max="6661" width="10.625" style="1" customWidth="1"/>
    <col min="6662" max="6662" width="54" style="1" customWidth="1"/>
    <col min="6663" max="6663" width="14.75" style="1" customWidth="1"/>
    <col min="6664" max="6664" width="26.375" style="1" customWidth="1"/>
    <col min="6665" max="6912" width="9" style="1"/>
    <col min="6913" max="6913" width="4.625" style="1" customWidth="1"/>
    <col min="6914" max="6914" width="34.625" style="1" customWidth="1"/>
    <col min="6915" max="6915" width="48.25" style="1" customWidth="1"/>
    <col min="6916" max="6916" width="14.375" style="1" customWidth="1"/>
    <col min="6917" max="6917" width="10.625" style="1" customWidth="1"/>
    <col min="6918" max="6918" width="54" style="1" customWidth="1"/>
    <col min="6919" max="6919" width="14.75" style="1" customWidth="1"/>
    <col min="6920" max="6920" width="26.375" style="1" customWidth="1"/>
    <col min="6921" max="7168" width="9" style="1"/>
    <col min="7169" max="7169" width="4.625" style="1" customWidth="1"/>
    <col min="7170" max="7170" width="34.625" style="1" customWidth="1"/>
    <col min="7171" max="7171" width="48.25" style="1" customWidth="1"/>
    <col min="7172" max="7172" width="14.375" style="1" customWidth="1"/>
    <col min="7173" max="7173" width="10.625" style="1" customWidth="1"/>
    <col min="7174" max="7174" width="54" style="1" customWidth="1"/>
    <col min="7175" max="7175" width="14.75" style="1" customWidth="1"/>
    <col min="7176" max="7176" width="26.375" style="1" customWidth="1"/>
    <col min="7177" max="7424" width="9" style="1"/>
    <col min="7425" max="7425" width="4.625" style="1" customWidth="1"/>
    <col min="7426" max="7426" width="34.625" style="1" customWidth="1"/>
    <col min="7427" max="7427" width="48.25" style="1" customWidth="1"/>
    <col min="7428" max="7428" width="14.375" style="1" customWidth="1"/>
    <col min="7429" max="7429" width="10.625" style="1" customWidth="1"/>
    <col min="7430" max="7430" width="54" style="1" customWidth="1"/>
    <col min="7431" max="7431" width="14.75" style="1" customWidth="1"/>
    <col min="7432" max="7432" width="26.375" style="1" customWidth="1"/>
    <col min="7433" max="7680" width="9" style="1"/>
    <col min="7681" max="7681" width="4.625" style="1" customWidth="1"/>
    <col min="7682" max="7682" width="34.625" style="1" customWidth="1"/>
    <col min="7683" max="7683" width="48.25" style="1" customWidth="1"/>
    <col min="7684" max="7684" width="14.375" style="1" customWidth="1"/>
    <col min="7685" max="7685" width="10.625" style="1" customWidth="1"/>
    <col min="7686" max="7686" width="54" style="1" customWidth="1"/>
    <col min="7687" max="7687" width="14.75" style="1" customWidth="1"/>
    <col min="7688" max="7688" width="26.375" style="1" customWidth="1"/>
    <col min="7689" max="7936" width="9" style="1"/>
    <col min="7937" max="7937" width="4.625" style="1" customWidth="1"/>
    <col min="7938" max="7938" width="34.625" style="1" customWidth="1"/>
    <col min="7939" max="7939" width="48.25" style="1" customWidth="1"/>
    <col min="7940" max="7940" width="14.375" style="1" customWidth="1"/>
    <col min="7941" max="7941" width="10.625" style="1" customWidth="1"/>
    <col min="7942" max="7942" width="54" style="1" customWidth="1"/>
    <col min="7943" max="7943" width="14.75" style="1" customWidth="1"/>
    <col min="7944" max="7944" width="26.375" style="1" customWidth="1"/>
    <col min="7945" max="8192" width="9" style="1"/>
    <col min="8193" max="8193" width="4.625" style="1" customWidth="1"/>
    <col min="8194" max="8194" width="34.625" style="1" customWidth="1"/>
    <col min="8195" max="8195" width="48.25" style="1" customWidth="1"/>
    <col min="8196" max="8196" width="14.375" style="1" customWidth="1"/>
    <col min="8197" max="8197" width="10.625" style="1" customWidth="1"/>
    <col min="8198" max="8198" width="54" style="1" customWidth="1"/>
    <col min="8199" max="8199" width="14.75" style="1" customWidth="1"/>
    <col min="8200" max="8200" width="26.375" style="1" customWidth="1"/>
    <col min="8201" max="8448" width="9" style="1"/>
    <col min="8449" max="8449" width="4.625" style="1" customWidth="1"/>
    <col min="8450" max="8450" width="34.625" style="1" customWidth="1"/>
    <col min="8451" max="8451" width="48.25" style="1" customWidth="1"/>
    <col min="8452" max="8452" width="14.375" style="1" customWidth="1"/>
    <col min="8453" max="8453" width="10.625" style="1" customWidth="1"/>
    <col min="8454" max="8454" width="54" style="1" customWidth="1"/>
    <col min="8455" max="8455" width="14.75" style="1" customWidth="1"/>
    <col min="8456" max="8456" width="26.375" style="1" customWidth="1"/>
    <col min="8457" max="8704" width="9" style="1"/>
    <col min="8705" max="8705" width="4.625" style="1" customWidth="1"/>
    <col min="8706" max="8706" width="34.625" style="1" customWidth="1"/>
    <col min="8707" max="8707" width="48.25" style="1" customWidth="1"/>
    <col min="8708" max="8708" width="14.375" style="1" customWidth="1"/>
    <col min="8709" max="8709" width="10.625" style="1" customWidth="1"/>
    <col min="8710" max="8710" width="54" style="1" customWidth="1"/>
    <col min="8711" max="8711" width="14.75" style="1" customWidth="1"/>
    <col min="8712" max="8712" width="26.375" style="1" customWidth="1"/>
    <col min="8713" max="8960" width="9" style="1"/>
    <col min="8961" max="8961" width="4.625" style="1" customWidth="1"/>
    <col min="8962" max="8962" width="34.625" style="1" customWidth="1"/>
    <col min="8963" max="8963" width="48.25" style="1" customWidth="1"/>
    <col min="8964" max="8964" width="14.375" style="1" customWidth="1"/>
    <col min="8965" max="8965" width="10.625" style="1" customWidth="1"/>
    <col min="8966" max="8966" width="54" style="1" customWidth="1"/>
    <col min="8967" max="8967" width="14.75" style="1" customWidth="1"/>
    <col min="8968" max="8968" width="26.375" style="1" customWidth="1"/>
    <col min="8969" max="9216" width="9" style="1"/>
    <col min="9217" max="9217" width="4.625" style="1" customWidth="1"/>
    <col min="9218" max="9218" width="34.625" style="1" customWidth="1"/>
    <col min="9219" max="9219" width="48.25" style="1" customWidth="1"/>
    <col min="9220" max="9220" width="14.375" style="1" customWidth="1"/>
    <col min="9221" max="9221" width="10.625" style="1" customWidth="1"/>
    <col min="9222" max="9222" width="54" style="1" customWidth="1"/>
    <col min="9223" max="9223" width="14.75" style="1" customWidth="1"/>
    <col min="9224" max="9224" width="26.375" style="1" customWidth="1"/>
    <col min="9225" max="9472" width="9" style="1"/>
    <col min="9473" max="9473" width="4.625" style="1" customWidth="1"/>
    <col min="9474" max="9474" width="34.625" style="1" customWidth="1"/>
    <col min="9475" max="9475" width="48.25" style="1" customWidth="1"/>
    <col min="9476" max="9476" width="14.375" style="1" customWidth="1"/>
    <col min="9477" max="9477" width="10.625" style="1" customWidth="1"/>
    <col min="9478" max="9478" width="54" style="1" customWidth="1"/>
    <col min="9479" max="9479" width="14.75" style="1" customWidth="1"/>
    <col min="9480" max="9480" width="26.375" style="1" customWidth="1"/>
    <col min="9481" max="9728" width="9" style="1"/>
    <col min="9729" max="9729" width="4.625" style="1" customWidth="1"/>
    <col min="9730" max="9730" width="34.625" style="1" customWidth="1"/>
    <col min="9731" max="9731" width="48.25" style="1" customWidth="1"/>
    <col min="9732" max="9732" width="14.375" style="1" customWidth="1"/>
    <col min="9733" max="9733" width="10.625" style="1" customWidth="1"/>
    <col min="9734" max="9734" width="54" style="1" customWidth="1"/>
    <col min="9735" max="9735" width="14.75" style="1" customWidth="1"/>
    <col min="9736" max="9736" width="26.375" style="1" customWidth="1"/>
    <col min="9737" max="9984" width="9" style="1"/>
    <col min="9985" max="9985" width="4.625" style="1" customWidth="1"/>
    <col min="9986" max="9986" width="34.625" style="1" customWidth="1"/>
    <col min="9987" max="9987" width="48.25" style="1" customWidth="1"/>
    <col min="9988" max="9988" width="14.375" style="1" customWidth="1"/>
    <col min="9989" max="9989" width="10.625" style="1" customWidth="1"/>
    <col min="9990" max="9990" width="54" style="1" customWidth="1"/>
    <col min="9991" max="9991" width="14.75" style="1" customWidth="1"/>
    <col min="9992" max="9992" width="26.375" style="1" customWidth="1"/>
    <col min="9993" max="10240" width="9" style="1"/>
    <col min="10241" max="10241" width="4.625" style="1" customWidth="1"/>
    <col min="10242" max="10242" width="34.625" style="1" customWidth="1"/>
    <col min="10243" max="10243" width="48.25" style="1" customWidth="1"/>
    <col min="10244" max="10244" width="14.375" style="1" customWidth="1"/>
    <col min="10245" max="10245" width="10.625" style="1" customWidth="1"/>
    <col min="10246" max="10246" width="54" style="1" customWidth="1"/>
    <col min="10247" max="10247" width="14.75" style="1" customWidth="1"/>
    <col min="10248" max="10248" width="26.375" style="1" customWidth="1"/>
    <col min="10249" max="10496" width="9" style="1"/>
    <col min="10497" max="10497" width="4.625" style="1" customWidth="1"/>
    <col min="10498" max="10498" width="34.625" style="1" customWidth="1"/>
    <col min="10499" max="10499" width="48.25" style="1" customWidth="1"/>
    <col min="10500" max="10500" width="14.375" style="1" customWidth="1"/>
    <col min="10501" max="10501" width="10.625" style="1" customWidth="1"/>
    <col min="10502" max="10502" width="54" style="1" customWidth="1"/>
    <col min="10503" max="10503" width="14.75" style="1" customWidth="1"/>
    <col min="10504" max="10504" width="26.375" style="1" customWidth="1"/>
    <col min="10505" max="10752" width="9" style="1"/>
    <col min="10753" max="10753" width="4.625" style="1" customWidth="1"/>
    <col min="10754" max="10754" width="34.625" style="1" customWidth="1"/>
    <col min="10755" max="10755" width="48.25" style="1" customWidth="1"/>
    <col min="10756" max="10756" width="14.375" style="1" customWidth="1"/>
    <col min="10757" max="10757" width="10.625" style="1" customWidth="1"/>
    <col min="10758" max="10758" width="54" style="1" customWidth="1"/>
    <col min="10759" max="10759" width="14.75" style="1" customWidth="1"/>
    <col min="10760" max="10760" width="26.375" style="1" customWidth="1"/>
    <col min="10761" max="11008" width="9" style="1"/>
    <col min="11009" max="11009" width="4.625" style="1" customWidth="1"/>
    <col min="11010" max="11010" width="34.625" style="1" customWidth="1"/>
    <col min="11011" max="11011" width="48.25" style="1" customWidth="1"/>
    <col min="11012" max="11012" width="14.375" style="1" customWidth="1"/>
    <col min="11013" max="11013" width="10.625" style="1" customWidth="1"/>
    <col min="11014" max="11014" width="54" style="1" customWidth="1"/>
    <col min="11015" max="11015" width="14.75" style="1" customWidth="1"/>
    <col min="11016" max="11016" width="26.375" style="1" customWidth="1"/>
    <col min="11017" max="11264" width="9" style="1"/>
    <col min="11265" max="11265" width="4.625" style="1" customWidth="1"/>
    <col min="11266" max="11266" width="34.625" style="1" customWidth="1"/>
    <col min="11267" max="11267" width="48.25" style="1" customWidth="1"/>
    <col min="11268" max="11268" width="14.375" style="1" customWidth="1"/>
    <col min="11269" max="11269" width="10.625" style="1" customWidth="1"/>
    <col min="11270" max="11270" width="54" style="1" customWidth="1"/>
    <col min="11271" max="11271" width="14.75" style="1" customWidth="1"/>
    <col min="11272" max="11272" width="26.375" style="1" customWidth="1"/>
    <col min="11273" max="11520" width="9" style="1"/>
    <col min="11521" max="11521" width="4.625" style="1" customWidth="1"/>
    <col min="11522" max="11522" width="34.625" style="1" customWidth="1"/>
    <col min="11523" max="11523" width="48.25" style="1" customWidth="1"/>
    <col min="11524" max="11524" width="14.375" style="1" customWidth="1"/>
    <col min="11525" max="11525" width="10.625" style="1" customWidth="1"/>
    <col min="11526" max="11526" width="54" style="1" customWidth="1"/>
    <col min="11527" max="11527" width="14.75" style="1" customWidth="1"/>
    <col min="11528" max="11528" width="26.375" style="1" customWidth="1"/>
    <col min="11529" max="11776" width="9" style="1"/>
    <col min="11777" max="11777" width="4.625" style="1" customWidth="1"/>
    <col min="11778" max="11778" width="34.625" style="1" customWidth="1"/>
    <col min="11779" max="11779" width="48.25" style="1" customWidth="1"/>
    <col min="11780" max="11780" width="14.375" style="1" customWidth="1"/>
    <col min="11781" max="11781" width="10.625" style="1" customWidth="1"/>
    <col min="11782" max="11782" width="54" style="1" customWidth="1"/>
    <col min="11783" max="11783" width="14.75" style="1" customWidth="1"/>
    <col min="11784" max="11784" width="26.375" style="1" customWidth="1"/>
    <col min="11785" max="12032" width="9" style="1"/>
    <col min="12033" max="12033" width="4.625" style="1" customWidth="1"/>
    <col min="12034" max="12034" width="34.625" style="1" customWidth="1"/>
    <col min="12035" max="12035" width="48.25" style="1" customWidth="1"/>
    <col min="12036" max="12036" width="14.375" style="1" customWidth="1"/>
    <col min="12037" max="12037" width="10.625" style="1" customWidth="1"/>
    <col min="12038" max="12038" width="54" style="1" customWidth="1"/>
    <col min="12039" max="12039" width="14.75" style="1" customWidth="1"/>
    <col min="12040" max="12040" width="26.375" style="1" customWidth="1"/>
    <col min="12041" max="12288" width="9" style="1"/>
    <col min="12289" max="12289" width="4.625" style="1" customWidth="1"/>
    <col min="12290" max="12290" width="34.625" style="1" customWidth="1"/>
    <col min="12291" max="12291" width="48.25" style="1" customWidth="1"/>
    <col min="12292" max="12292" width="14.375" style="1" customWidth="1"/>
    <col min="12293" max="12293" width="10.625" style="1" customWidth="1"/>
    <col min="12294" max="12294" width="54" style="1" customWidth="1"/>
    <col min="12295" max="12295" width="14.75" style="1" customWidth="1"/>
    <col min="12296" max="12296" width="26.375" style="1" customWidth="1"/>
    <col min="12297" max="12544" width="9" style="1"/>
    <col min="12545" max="12545" width="4.625" style="1" customWidth="1"/>
    <col min="12546" max="12546" width="34.625" style="1" customWidth="1"/>
    <col min="12547" max="12547" width="48.25" style="1" customWidth="1"/>
    <col min="12548" max="12548" width="14.375" style="1" customWidth="1"/>
    <col min="12549" max="12549" width="10.625" style="1" customWidth="1"/>
    <col min="12550" max="12550" width="54" style="1" customWidth="1"/>
    <col min="12551" max="12551" width="14.75" style="1" customWidth="1"/>
    <col min="12552" max="12552" width="26.375" style="1" customWidth="1"/>
    <col min="12553" max="12800" width="9" style="1"/>
    <col min="12801" max="12801" width="4.625" style="1" customWidth="1"/>
    <col min="12802" max="12802" width="34.625" style="1" customWidth="1"/>
    <col min="12803" max="12803" width="48.25" style="1" customWidth="1"/>
    <col min="12804" max="12804" width="14.375" style="1" customWidth="1"/>
    <col min="12805" max="12805" width="10.625" style="1" customWidth="1"/>
    <col min="12806" max="12806" width="54" style="1" customWidth="1"/>
    <col min="12807" max="12807" width="14.75" style="1" customWidth="1"/>
    <col min="12808" max="12808" width="26.375" style="1" customWidth="1"/>
    <col min="12809" max="13056" width="9" style="1"/>
    <col min="13057" max="13057" width="4.625" style="1" customWidth="1"/>
    <col min="13058" max="13058" width="34.625" style="1" customWidth="1"/>
    <col min="13059" max="13059" width="48.25" style="1" customWidth="1"/>
    <col min="13060" max="13060" width="14.375" style="1" customWidth="1"/>
    <col min="13061" max="13061" width="10.625" style="1" customWidth="1"/>
    <col min="13062" max="13062" width="54" style="1" customWidth="1"/>
    <col min="13063" max="13063" width="14.75" style="1" customWidth="1"/>
    <col min="13064" max="13064" width="26.375" style="1" customWidth="1"/>
    <col min="13065" max="13312" width="9" style="1"/>
    <col min="13313" max="13313" width="4.625" style="1" customWidth="1"/>
    <col min="13314" max="13314" width="34.625" style="1" customWidth="1"/>
    <col min="13315" max="13315" width="48.25" style="1" customWidth="1"/>
    <col min="13316" max="13316" width="14.375" style="1" customWidth="1"/>
    <col min="13317" max="13317" width="10.625" style="1" customWidth="1"/>
    <col min="13318" max="13318" width="54" style="1" customWidth="1"/>
    <col min="13319" max="13319" width="14.75" style="1" customWidth="1"/>
    <col min="13320" max="13320" width="26.375" style="1" customWidth="1"/>
    <col min="13321" max="13568" width="9" style="1"/>
    <col min="13569" max="13569" width="4.625" style="1" customWidth="1"/>
    <col min="13570" max="13570" width="34.625" style="1" customWidth="1"/>
    <col min="13571" max="13571" width="48.25" style="1" customWidth="1"/>
    <col min="13572" max="13572" width="14.375" style="1" customWidth="1"/>
    <col min="13573" max="13573" width="10.625" style="1" customWidth="1"/>
    <col min="13574" max="13574" width="54" style="1" customWidth="1"/>
    <col min="13575" max="13575" width="14.75" style="1" customWidth="1"/>
    <col min="13576" max="13576" width="26.375" style="1" customWidth="1"/>
    <col min="13577" max="13824" width="9" style="1"/>
    <col min="13825" max="13825" width="4.625" style="1" customWidth="1"/>
    <col min="13826" max="13826" width="34.625" style="1" customWidth="1"/>
    <col min="13827" max="13827" width="48.25" style="1" customWidth="1"/>
    <col min="13828" max="13828" width="14.375" style="1" customWidth="1"/>
    <col min="13829" max="13829" width="10.625" style="1" customWidth="1"/>
    <col min="13830" max="13830" width="54" style="1" customWidth="1"/>
    <col min="13831" max="13831" width="14.75" style="1" customWidth="1"/>
    <col min="13832" max="13832" width="26.375" style="1" customWidth="1"/>
    <col min="13833" max="14080" width="9" style="1"/>
    <col min="14081" max="14081" width="4.625" style="1" customWidth="1"/>
    <col min="14082" max="14082" width="34.625" style="1" customWidth="1"/>
    <col min="14083" max="14083" width="48.25" style="1" customWidth="1"/>
    <col min="14084" max="14084" width="14.375" style="1" customWidth="1"/>
    <col min="14085" max="14085" width="10.625" style="1" customWidth="1"/>
    <col min="14086" max="14086" width="54" style="1" customWidth="1"/>
    <col min="14087" max="14087" width="14.75" style="1" customWidth="1"/>
    <col min="14088" max="14088" width="26.375" style="1" customWidth="1"/>
    <col min="14089" max="14336" width="9" style="1"/>
    <col min="14337" max="14337" width="4.625" style="1" customWidth="1"/>
    <col min="14338" max="14338" width="34.625" style="1" customWidth="1"/>
    <col min="14339" max="14339" width="48.25" style="1" customWidth="1"/>
    <col min="14340" max="14340" width="14.375" style="1" customWidth="1"/>
    <col min="14341" max="14341" width="10.625" style="1" customWidth="1"/>
    <col min="14342" max="14342" width="54" style="1" customWidth="1"/>
    <col min="14343" max="14343" width="14.75" style="1" customWidth="1"/>
    <col min="14344" max="14344" width="26.375" style="1" customWidth="1"/>
    <col min="14345" max="14592" width="9" style="1"/>
    <col min="14593" max="14593" width="4.625" style="1" customWidth="1"/>
    <col min="14594" max="14594" width="34.625" style="1" customWidth="1"/>
    <col min="14595" max="14595" width="48.25" style="1" customWidth="1"/>
    <col min="14596" max="14596" width="14.375" style="1" customWidth="1"/>
    <col min="14597" max="14597" width="10.625" style="1" customWidth="1"/>
    <col min="14598" max="14598" width="54" style="1" customWidth="1"/>
    <col min="14599" max="14599" width="14.75" style="1" customWidth="1"/>
    <col min="14600" max="14600" width="26.375" style="1" customWidth="1"/>
    <col min="14601" max="14848" width="9" style="1"/>
    <col min="14849" max="14849" width="4.625" style="1" customWidth="1"/>
    <col min="14850" max="14850" width="34.625" style="1" customWidth="1"/>
    <col min="14851" max="14851" width="48.25" style="1" customWidth="1"/>
    <col min="14852" max="14852" width="14.375" style="1" customWidth="1"/>
    <col min="14853" max="14853" width="10.625" style="1" customWidth="1"/>
    <col min="14854" max="14854" width="54" style="1" customWidth="1"/>
    <col min="14855" max="14855" width="14.75" style="1" customWidth="1"/>
    <col min="14856" max="14856" width="26.375" style="1" customWidth="1"/>
    <col min="14857" max="15104" width="9" style="1"/>
    <col min="15105" max="15105" width="4.625" style="1" customWidth="1"/>
    <col min="15106" max="15106" width="34.625" style="1" customWidth="1"/>
    <col min="15107" max="15107" width="48.25" style="1" customWidth="1"/>
    <col min="15108" max="15108" width="14.375" style="1" customWidth="1"/>
    <col min="15109" max="15109" width="10.625" style="1" customWidth="1"/>
    <col min="15110" max="15110" width="54" style="1" customWidth="1"/>
    <col min="15111" max="15111" width="14.75" style="1" customWidth="1"/>
    <col min="15112" max="15112" width="26.375" style="1" customWidth="1"/>
    <col min="15113" max="15360" width="9" style="1"/>
    <col min="15361" max="15361" width="4.625" style="1" customWidth="1"/>
    <col min="15362" max="15362" width="34.625" style="1" customWidth="1"/>
    <col min="15363" max="15363" width="48.25" style="1" customWidth="1"/>
    <col min="15364" max="15364" width="14.375" style="1" customWidth="1"/>
    <col min="15365" max="15365" width="10.625" style="1" customWidth="1"/>
    <col min="15366" max="15366" width="54" style="1" customWidth="1"/>
    <col min="15367" max="15367" width="14.75" style="1" customWidth="1"/>
    <col min="15368" max="15368" width="26.375" style="1" customWidth="1"/>
    <col min="15369" max="15616" width="9" style="1"/>
    <col min="15617" max="15617" width="4.625" style="1" customWidth="1"/>
    <col min="15618" max="15618" width="34.625" style="1" customWidth="1"/>
    <col min="15619" max="15619" width="48.25" style="1" customWidth="1"/>
    <col min="15620" max="15620" width="14.375" style="1" customWidth="1"/>
    <col min="15621" max="15621" width="10.625" style="1" customWidth="1"/>
    <col min="15622" max="15622" width="54" style="1" customWidth="1"/>
    <col min="15623" max="15623" width="14.75" style="1" customWidth="1"/>
    <col min="15624" max="15624" width="26.375" style="1" customWidth="1"/>
    <col min="15625" max="15872" width="9" style="1"/>
    <col min="15873" max="15873" width="4.625" style="1" customWidth="1"/>
    <col min="15874" max="15874" width="34.625" style="1" customWidth="1"/>
    <col min="15875" max="15875" width="48.25" style="1" customWidth="1"/>
    <col min="15876" max="15876" width="14.375" style="1" customWidth="1"/>
    <col min="15877" max="15877" width="10.625" style="1" customWidth="1"/>
    <col min="15878" max="15878" width="54" style="1" customWidth="1"/>
    <col min="15879" max="15879" width="14.75" style="1" customWidth="1"/>
    <col min="15880" max="15880" width="26.375" style="1" customWidth="1"/>
    <col min="15881" max="16128" width="9" style="1"/>
    <col min="16129" max="16129" width="4.625" style="1" customWidth="1"/>
    <col min="16130" max="16130" width="34.625" style="1" customWidth="1"/>
    <col min="16131" max="16131" width="48.25" style="1" customWidth="1"/>
    <col min="16132" max="16132" width="14.375" style="1" customWidth="1"/>
    <col min="16133" max="16133" width="10.625" style="1" customWidth="1"/>
    <col min="16134" max="16134" width="54" style="1" customWidth="1"/>
    <col min="16135" max="16135" width="14.75" style="1" customWidth="1"/>
    <col min="16136" max="16136" width="26.375" style="1" customWidth="1"/>
    <col min="16137" max="16384" width="9" style="1"/>
  </cols>
  <sheetData>
    <row r="2" spans="2:11">
      <c r="B2" s="24" t="s">
        <v>79</v>
      </c>
    </row>
    <row r="3" spans="2:11">
      <c r="B3" s="364"/>
      <c r="C3" s="364"/>
      <c r="D3" s="365"/>
      <c r="E3" s="364"/>
      <c r="F3" s="364"/>
      <c r="G3" s="409"/>
      <c r="H3" s="364"/>
    </row>
    <row r="4" spans="2:11" ht="33.75" customHeight="1">
      <c r="B4" s="178" t="s">
        <v>60</v>
      </c>
      <c r="C4" s="179" t="s">
        <v>80</v>
      </c>
      <c r="D4" s="178" t="s">
        <v>81</v>
      </c>
      <c r="E4" s="178" t="s">
        <v>82</v>
      </c>
      <c r="F4" s="179" t="s">
        <v>83</v>
      </c>
      <c r="G4" s="410" t="s">
        <v>81</v>
      </c>
      <c r="H4" s="178" t="s">
        <v>82</v>
      </c>
    </row>
    <row r="5" spans="2:11">
      <c r="B5" s="3" t="s">
        <v>61</v>
      </c>
      <c r="C5" s="1" t="s">
        <v>196</v>
      </c>
      <c r="D5" s="366">
        <f>SUM(G5:G8)</f>
        <v>18573</v>
      </c>
      <c r="E5" s="3" t="s">
        <v>84</v>
      </c>
      <c r="F5" s="1" t="s">
        <v>85</v>
      </c>
      <c r="G5" s="371">
        <v>17183</v>
      </c>
      <c r="H5" s="3" t="s">
        <v>84</v>
      </c>
    </row>
    <row r="6" spans="2:11">
      <c r="B6" s="3"/>
      <c r="D6" s="367"/>
      <c r="E6" s="3"/>
      <c r="F6" s="1" t="s">
        <v>86</v>
      </c>
      <c r="G6" s="371">
        <v>933</v>
      </c>
      <c r="H6" s="3" t="s">
        <v>84</v>
      </c>
    </row>
    <row r="7" spans="2:11">
      <c r="B7" s="3"/>
      <c r="D7" s="368"/>
      <c r="E7" s="3"/>
      <c r="F7" s="1" t="s">
        <v>87</v>
      </c>
      <c r="G7" s="411">
        <v>228</v>
      </c>
      <c r="H7" s="3" t="s">
        <v>84</v>
      </c>
    </row>
    <row r="8" spans="2:11">
      <c r="B8" s="369"/>
      <c r="C8" s="389"/>
      <c r="D8" s="406"/>
      <c r="E8" s="369"/>
      <c r="F8" s="369" t="s">
        <v>88</v>
      </c>
      <c r="G8" s="405">
        <v>229</v>
      </c>
      <c r="H8" s="369" t="s">
        <v>84</v>
      </c>
    </row>
    <row r="9" spans="2:11">
      <c r="B9" s="3" t="s">
        <v>287</v>
      </c>
      <c r="C9" s="1" t="s">
        <v>360</v>
      </c>
      <c r="D9" s="366">
        <f>SUM(G9:G20)</f>
        <v>4388</v>
      </c>
      <c r="E9" s="3" t="s">
        <v>84</v>
      </c>
      <c r="F9" s="1" t="s">
        <v>95</v>
      </c>
      <c r="G9" s="411">
        <v>2156</v>
      </c>
      <c r="H9" s="3" t="s">
        <v>84</v>
      </c>
    </row>
    <row r="10" spans="2:11">
      <c r="B10" s="3"/>
      <c r="C10" s="1" t="s">
        <v>98</v>
      </c>
      <c r="D10" s="367"/>
      <c r="E10" s="3" t="s">
        <v>96</v>
      </c>
      <c r="F10" s="1" t="s">
        <v>97</v>
      </c>
      <c r="G10" s="411">
        <v>137</v>
      </c>
      <c r="H10" s="3" t="s">
        <v>84</v>
      </c>
    </row>
    <row r="11" spans="2:11">
      <c r="B11" s="3"/>
      <c r="D11" s="367"/>
      <c r="E11" s="3"/>
      <c r="F11" s="1" t="s">
        <v>99</v>
      </c>
      <c r="G11" s="411">
        <v>1389</v>
      </c>
      <c r="H11" s="3" t="s">
        <v>84</v>
      </c>
    </row>
    <row r="12" spans="2:11">
      <c r="B12" s="3"/>
      <c r="D12" s="367"/>
      <c r="E12" s="3"/>
      <c r="F12" s="1" t="s">
        <v>100</v>
      </c>
      <c r="G12" s="411">
        <v>21</v>
      </c>
      <c r="H12" s="3" t="s">
        <v>84</v>
      </c>
    </row>
    <row r="13" spans="2:11">
      <c r="B13" s="3"/>
      <c r="D13" s="367"/>
      <c r="E13" s="3"/>
      <c r="F13" s="1" t="s">
        <v>101</v>
      </c>
      <c r="G13" s="411">
        <v>25</v>
      </c>
      <c r="H13" s="3" t="s">
        <v>84</v>
      </c>
    </row>
    <row r="14" spans="2:11">
      <c r="B14" s="3"/>
      <c r="D14" s="367"/>
      <c r="E14" s="3"/>
      <c r="F14" s="370" t="s">
        <v>102</v>
      </c>
      <c r="G14" s="411">
        <v>63</v>
      </c>
      <c r="H14" s="3" t="s">
        <v>84</v>
      </c>
      <c r="J14" s="378"/>
    </row>
    <row r="15" spans="2:11">
      <c r="B15" s="3"/>
      <c r="D15" s="367"/>
      <c r="E15" s="3"/>
      <c r="F15" s="1" t="s">
        <v>103</v>
      </c>
      <c r="G15" s="411">
        <v>6</v>
      </c>
      <c r="H15" s="3" t="s">
        <v>84</v>
      </c>
      <c r="K15" s="378"/>
    </row>
    <row r="16" spans="2:11">
      <c r="B16" s="3"/>
      <c r="D16" s="367"/>
      <c r="E16" s="3"/>
      <c r="F16" s="1" t="s">
        <v>104</v>
      </c>
      <c r="G16" s="411">
        <v>190</v>
      </c>
      <c r="H16" s="3" t="s">
        <v>84</v>
      </c>
    </row>
    <row r="17" spans="2:8">
      <c r="B17" s="3"/>
      <c r="D17" s="367"/>
      <c r="E17" s="3"/>
      <c r="F17" s="1" t="s">
        <v>105</v>
      </c>
      <c r="G17" s="411">
        <v>212</v>
      </c>
      <c r="H17" s="3" t="s">
        <v>84</v>
      </c>
    </row>
    <row r="18" spans="2:8" ht="22.5" customHeight="1">
      <c r="B18" s="3"/>
      <c r="D18" s="367"/>
      <c r="E18" s="3"/>
      <c r="F18" s="1" t="s">
        <v>106</v>
      </c>
      <c r="G18" s="411">
        <v>28</v>
      </c>
      <c r="H18" s="3" t="s">
        <v>84</v>
      </c>
    </row>
    <row r="19" spans="2:8">
      <c r="B19" s="3"/>
      <c r="D19" s="368"/>
      <c r="E19" s="3"/>
      <c r="F19" s="1" t="s">
        <v>107</v>
      </c>
      <c r="G19" s="411">
        <v>95</v>
      </c>
      <c r="H19" s="3" t="s">
        <v>84</v>
      </c>
    </row>
    <row r="20" spans="2:8">
      <c r="B20" s="369"/>
      <c r="C20" s="389"/>
      <c r="D20" s="406"/>
      <c r="E20" s="369"/>
      <c r="F20" s="389" t="s">
        <v>108</v>
      </c>
      <c r="G20" s="464">
        <v>66</v>
      </c>
      <c r="H20" s="369" t="s">
        <v>84</v>
      </c>
    </row>
    <row r="21" spans="2:8">
      <c r="B21" s="3" t="s">
        <v>62</v>
      </c>
      <c r="C21" s="1" t="s">
        <v>361</v>
      </c>
      <c r="D21" s="366">
        <f>SUM(G21:G29)</f>
        <v>5171</v>
      </c>
      <c r="E21" s="3" t="s">
        <v>84</v>
      </c>
      <c r="F21" s="1" t="s">
        <v>91</v>
      </c>
      <c r="G21" s="371">
        <v>1072</v>
      </c>
      <c r="H21" s="3" t="s">
        <v>84</v>
      </c>
    </row>
    <row r="22" spans="2:8">
      <c r="B22" s="3"/>
      <c r="D22" s="3"/>
      <c r="E22" s="3"/>
      <c r="F22" s="3" t="s">
        <v>92</v>
      </c>
      <c r="G22" s="372">
        <v>308</v>
      </c>
      <c r="H22" s="3" t="s">
        <v>84</v>
      </c>
    </row>
    <row r="23" spans="2:8">
      <c r="B23" s="3"/>
      <c r="D23" s="367"/>
      <c r="E23" s="3"/>
      <c r="F23" s="3" t="s">
        <v>93</v>
      </c>
      <c r="G23" s="373">
        <v>2</v>
      </c>
      <c r="H23" s="3" t="s">
        <v>84</v>
      </c>
    </row>
    <row r="24" spans="2:8">
      <c r="B24" s="3"/>
      <c r="D24" s="367"/>
      <c r="E24" s="3"/>
      <c r="F24" s="3" t="s">
        <v>94</v>
      </c>
      <c r="G24" s="373">
        <v>154</v>
      </c>
      <c r="H24" s="3" t="s">
        <v>84</v>
      </c>
    </row>
    <row r="25" spans="2:8">
      <c r="B25" s="3"/>
      <c r="D25" s="367"/>
      <c r="E25" s="3"/>
      <c r="F25" s="3" t="s">
        <v>306</v>
      </c>
      <c r="G25" s="373">
        <v>7</v>
      </c>
      <c r="H25" s="3" t="s">
        <v>84</v>
      </c>
    </row>
    <row r="26" spans="2:8">
      <c r="B26" s="3"/>
      <c r="D26" s="367"/>
      <c r="E26" s="3"/>
      <c r="F26" s="3" t="s">
        <v>261</v>
      </c>
      <c r="G26" s="373">
        <v>53</v>
      </c>
      <c r="H26" s="3" t="s">
        <v>84</v>
      </c>
    </row>
    <row r="27" spans="2:8">
      <c r="B27" s="3"/>
      <c r="D27" s="367"/>
      <c r="E27" s="3"/>
      <c r="F27" s="3" t="s">
        <v>262</v>
      </c>
      <c r="G27" s="373">
        <v>3464</v>
      </c>
      <c r="H27" s="3" t="s">
        <v>84</v>
      </c>
    </row>
    <row r="28" spans="2:8">
      <c r="B28" s="3"/>
      <c r="D28" s="367"/>
      <c r="E28" s="3"/>
      <c r="F28" s="3" t="s">
        <v>263</v>
      </c>
      <c r="G28" s="373">
        <v>103</v>
      </c>
      <c r="H28" s="3" t="s">
        <v>84</v>
      </c>
    </row>
    <row r="29" spans="2:8">
      <c r="B29" s="177"/>
      <c r="C29" s="364"/>
      <c r="D29" s="374"/>
      <c r="E29" s="177"/>
      <c r="F29" s="177" t="s">
        <v>264</v>
      </c>
      <c r="G29" s="375">
        <v>8</v>
      </c>
      <c r="H29" s="369" t="s">
        <v>84</v>
      </c>
    </row>
    <row r="30" spans="2:8">
      <c r="B30" s="3" t="s">
        <v>288</v>
      </c>
      <c r="C30" s="1" t="s">
        <v>338</v>
      </c>
      <c r="D30" s="419">
        <f>SUM(G30:G39)</f>
        <v>1396</v>
      </c>
      <c r="E30" s="3" t="s">
        <v>84</v>
      </c>
      <c r="F30" s="183" t="s">
        <v>89</v>
      </c>
      <c r="G30" s="403">
        <v>825</v>
      </c>
      <c r="H30" s="3" t="s">
        <v>84</v>
      </c>
    </row>
    <row r="31" spans="2:8">
      <c r="B31" s="3"/>
      <c r="D31" s="367"/>
      <c r="E31" s="3"/>
      <c r="F31" s="183" t="s">
        <v>90</v>
      </c>
      <c r="G31" s="403">
        <v>188</v>
      </c>
      <c r="H31" s="3" t="s">
        <v>84</v>
      </c>
    </row>
    <row r="32" spans="2:8">
      <c r="B32" s="3"/>
      <c r="D32" s="367"/>
      <c r="E32" s="3"/>
      <c r="F32" s="183" t="s">
        <v>252</v>
      </c>
      <c r="G32" s="403">
        <v>41</v>
      </c>
      <c r="H32" s="3" t="s">
        <v>84</v>
      </c>
    </row>
    <row r="33" spans="2:8">
      <c r="B33" s="3"/>
      <c r="D33" s="367"/>
      <c r="E33" s="3"/>
      <c r="F33" s="183" t="s">
        <v>253</v>
      </c>
      <c r="G33" s="403">
        <v>8</v>
      </c>
      <c r="H33" s="3" t="s">
        <v>84</v>
      </c>
    </row>
    <row r="34" spans="2:8">
      <c r="B34" s="3"/>
      <c r="D34" s="367"/>
      <c r="E34" s="3"/>
      <c r="F34" s="183" t="s">
        <v>254</v>
      </c>
      <c r="G34" s="403">
        <v>5</v>
      </c>
      <c r="H34" s="3" t="s">
        <v>84</v>
      </c>
    </row>
    <row r="35" spans="2:8">
      <c r="B35" s="3"/>
      <c r="D35" s="367"/>
      <c r="E35" s="3"/>
      <c r="F35" s="183" t="s">
        <v>255</v>
      </c>
      <c r="G35" s="403">
        <v>53</v>
      </c>
      <c r="H35" s="3" t="s">
        <v>84</v>
      </c>
    </row>
    <row r="36" spans="2:8">
      <c r="B36" s="3"/>
      <c r="D36" s="367"/>
      <c r="E36" s="3"/>
      <c r="F36" s="183" t="s">
        <v>256</v>
      </c>
      <c r="G36" s="403">
        <v>91</v>
      </c>
      <c r="H36" s="3" t="s">
        <v>84</v>
      </c>
    </row>
    <row r="37" spans="2:8">
      <c r="B37" s="3"/>
      <c r="D37" s="367"/>
      <c r="E37" s="3"/>
      <c r="F37" s="183" t="s">
        <v>257</v>
      </c>
      <c r="G37" s="403">
        <v>45</v>
      </c>
      <c r="H37" s="3" t="s">
        <v>84</v>
      </c>
    </row>
    <row r="38" spans="2:8">
      <c r="B38" s="3"/>
      <c r="D38" s="367"/>
      <c r="E38" s="3"/>
      <c r="F38" s="183" t="s">
        <v>258</v>
      </c>
      <c r="G38" s="403">
        <v>122</v>
      </c>
      <c r="H38" s="3" t="s">
        <v>84</v>
      </c>
    </row>
    <row r="39" spans="2:8">
      <c r="B39" s="369"/>
      <c r="C39" s="389"/>
      <c r="D39" s="388"/>
      <c r="E39" s="369"/>
      <c r="F39" s="404" t="s">
        <v>259</v>
      </c>
      <c r="G39" s="405">
        <v>18</v>
      </c>
      <c r="H39" s="369" t="s">
        <v>84</v>
      </c>
    </row>
    <row r="40" spans="2:8">
      <c r="B40" s="3" t="s">
        <v>63</v>
      </c>
      <c r="C40" s="1" t="s">
        <v>109</v>
      </c>
      <c r="D40" s="366">
        <f>SUM(G40:G43)</f>
        <v>96659</v>
      </c>
      <c r="E40" s="3" t="s">
        <v>84</v>
      </c>
      <c r="F40" s="1" t="s">
        <v>110</v>
      </c>
      <c r="G40" s="412">
        <v>90176</v>
      </c>
      <c r="H40" s="3" t="s">
        <v>153</v>
      </c>
    </row>
    <row r="41" spans="2:8">
      <c r="B41" s="3"/>
      <c r="D41" s="367"/>
      <c r="E41" s="3"/>
      <c r="F41" s="1" t="s">
        <v>111</v>
      </c>
      <c r="G41" s="412">
        <v>5073</v>
      </c>
      <c r="H41" s="3" t="s">
        <v>265</v>
      </c>
    </row>
    <row r="42" spans="2:8">
      <c r="B42" s="3"/>
      <c r="D42" s="367"/>
      <c r="E42" s="3"/>
      <c r="F42" s="1" t="s">
        <v>112</v>
      </c>
      <c r="G42" s="412">
        <v>93</v>
      </c>
      <c r="H42" s="3" t="s">
        <v>265</v>
      </c>
    </row>
    <row r="43" spans="2:8">
      <c r="B43" s="369"/>
      <c r="C43" s="389"/>
      <c r="D43" s="388"/>
      <c r="E43" s="369"/>
      <c r="F43" s="389" t="s">
        <v>113</v>
      </c>
      <c r="G43" s="465">
        <v>1317</v>
      </c>
      <c r="H43" s="369" t="s">
        <v>265</v>
      </c>
    </row>
    <row r="44" spans="2:8">
      <c r="B44" s="3" t="s">
        <v>64</v>
      </c>
      <c r="C44" s="1" t="s">
        <v>307</v>
      </c>
      <c r="D44" s="366">
        <f>SUM(G44:G51)</f>
        <v>6122</v>
      </c>
      <c r="E44" s="3" t="s">
        <v>84</v>
      </c>
      <c r="F44" s="3" t="s">
        <v>311</v>
      </c>
      <c r="G44" s="413">
        <v>2712</v>
      </c>
      <c r="H44" s="3" t="s">
        <v>84</v>
      </c>
    </row>
    <row r="45" spans="2:8">
      <c r="B45" s="3"/>
      <c r="D45" s="376"/>
      <c r="E45" s="3"/>
      <c r="F45" s="3" t="s">
        <v>310</v>
      </c>
      <c r="G45" s="413">
        <v>1140</v>
      </c>
      <c r="H45" s="3" t="s">
        <v>84</v>
      </c>
    </row>
    <row r="46" spans="2:8">
      <c r="B46" s="3"/>
      <c r="D46" s="376"/>
      <c r="E46" s="3"/>
      <c r="F46" s="3" t="s">
        <v>309</v>
      </c>
      <c r="G46" s="413">
        <v>417</v>
      </c>
      <c r="H46" s="3" t="s">
        <v>84</v>
      </c>
    </row>
    <row r="47" spans="2:8">
      <c r="B47" s="3"/>
      <c r="D47" s="376"/>
      <c r="E47" s="3"/>
      <c r="F47" s="3" t="s">
        <v>308</v>
      </c>
      <c r="G47" s="413">
        <v>29</v>
      </c>
      <c r="H47" s="3" t="s">
        <v>84</v>
      </c>
    </row>
    <row r="48" spans="2:8">
      <c r="B48" s="3"/>
      <c r="D48" s="376"/>
      <c r="E48" s="3"/>
      <c r="F48" s="3" t="s">
        <v>312</v>
      </c>
      <c r="G48" s="413">
        <v>1212</v>
      </c>
      <c r="H48" s="3" t="s">
        <v>84</v>
      </c>
    </row>
    <row r="49" spans="2:8">
      <c r="B49" s="3"/>
      <c r="D49" s="376"/>
      <c r="E49" s="3"/>
      <c r="F49" s="3" t="s">
        <v>313</v>
      </c>
      <c r="G49" s="413">
        <v>167</v>
      </c>
      <c r="H49" s="3" t="s">
        <v>84</v>
      </c>
    </row>
    <row r="50" spans="2:8">
      <c r="B50" s="3"/>
      <c r="D50" s="376"/>
      <c r="E50" s="3"/>
      <c r="F50" s="3" t="s">
        <v>314</v>
      </c>
      <c r="G50" s="413">
        <v>54</v>
      </c>
      <c r="H50" s="3" t="s">
        <v>84</v>
      </c>
    </row>
    <row r="51" spans="2:8">
      <c r="B51" s="369"/>
      <c r="C51" s="389"/>
      <c r="D51" s="466"/>
      <c r="E51" s="369"/>
      <c r="F51" s="369" t="s">
        <v>315</v>
      </c>
      <c r="G51" s="467">
        <v>391</v>
      </c>
      <c r="H51" s="369" t="s">
        <v>84</v>
      </c>
    </row>
    <row r="52" spans="2:8">
      <c r="B52" s="3" t="s">
        <v>290</v>
      </c>
      <c r="C52" s="1" t="s">
        <v>339</v>
      </c>
      <c r="D52" s="366">
        <f>SUM(G52:G63)</f>
        <v>1636254</v>
      </c>
      <c r="E52" s="3" t="s">
        <v>84</v>
      </c>
      <c r="F52" s="3" t="s">
        <v>114</v>
      </c>
      <c r="G52" s="413">
        <v>16464</v>
      </c>
      <c r="H52" s="3" t="s">
        <v>84</v>
      </c>
    </row>
    <row r="53" spans="2:8">
      <c r="B53" s="3" t="s">
        <v>115</v>
      </c>
      <c r="D53" s="376"/>
      <c r="E53" s="3"/>
      <c r="F53" s="3" t="s">
        <v>116</v>
      </c>
      <c r="G53" s="413">
        <v>46403</v>
      </c>
      <c r="H53" s="3" t="s">
        <v>84</v>
      </c>
    </row>
    <row r="54" spans="2:8">
      <c r="B54" s="3"/>
      <c r="D54" s="376"/>
      <c r="E54" s="3"/>
      <c r="F54" s="3" t="s">
        <v>117</v>
      </c>
      <c r="G54" s="413">
        <v>19678</v>
      </c>
      <c r="H54" s="3" t="s">
        <v>84</v>
      </c>
    </row>
    <row r="55" spans="2:8">
      <c r="B55" s="3"/>
      <c r="D55" s="376"/>
      <c r="E55" s="3"/>
      <c r="F55" s="3" t="s">
        <v>118</v>
      </c>
      <c r="G55" s="413">
        <v>38386</v>
      </c>
      <c r="H55" s="3" t="s">
        <v>84</v>
      </c>
    </row>
    <row r="56" spans="2:8">
      <c r="B56" s="3"/>
      <c r="D56" s="376"/>
      <c r="E56" s="3"/>
      <c r="F56" s="3" t="s">
        <v>119</v>
      </c>
      <c r="G56" s="413">
        <v>21492</v>
      </c>
      <c r="H56" s="3" t="s">
        <v>84</v>
      </c>
    </row>
    <row r="57" spans="2:8">
      <c r="B57" s="3"/>
      <c r="D57" s="376"/>
      <c r="E57" s="3"/>
      <c r="F57" s="3" t="s">
        <v>318</v>
      </c>
      <c r="G57" s="413">
        <v>1020</v>
      </c>
      <c r="H57" s="3" t="s">
        <v>84</v>
      </c>
    </row>
    <row r="58" spans="2:8">
      <c r="B58" s="3"/>
      <c r="D58" s="376"/>
      <c r="E58" s="3"/>
      <c r="F58" s="3" t="s">
        <v>121</v>
      </c>
      <c r="G58" s="413">
        <v>76694</v>
      </c>
      <c r="H58" s="3" t="s">
        <v>84</v>
      </c>
    </row>
    <row r="59" spans="2:8">
      <c r="B59" s="3"/>
      <c r="D59" s="376"/>
      <c r="E59" s="3"/>
      <c r="F59" s="3" t="s">
        <v>122</v>
      </c>
      <c r="G59" s="413">
        <v>1317278</v>
      </c>
      <c r="H59" s="3" t="s">
        <v>84</v>
      </c>
    </row>
    <row r="60" spans="2:8">
      <c r="B60" s="3"/>
      <c r="D60" s="376"/>
      <c r="E60" s="3"/>
      <c r="F60" s="3" t="s">
        <v>123</v>
      </c>
      <c r="G60" s="413">
        <v>80349</v>
      </c>
      <c r="H60" s="3" t="s">
        <v>84</v>
      </c>
    </row>
    <row r="61" spans="2:8">
      <c r="B61" s="3"/>
      <c r="D61" s="376"/>
      <c r="E61" s="3"/>
      <c r="F61" s="3" t="s">
        <v>124</v>
      </c>
      <c r="G61" s="413">
        <v>15952</v>
      </c>
      <c r="H61" s="3" t="s">
        <v>84</v>
      </c>
    </row>
    <row r="62" spans="2:8">
      <c r="B62" s="3"/>
      <c r="D62" s="376"/>
      <c r="E62" s="3"/>
      <c r="F62" s="3" t="s">
        <v>316</v>
      </c>
      <c r="G62" s="413">
        <v>2105</v>
      </c>
      <c r="H62" s="3" t="s">
        <v>84</v>
      </c>
    </row>
    <row r="63" spans="2:8">
      <c r="B63" s="369"/>
      <c r="C63" s="389"/>
      <c r="D63" s="466"/>
      <c r="E63" s="369"/>
      <c r="F63" s="369" t="s">
        <v>317</v>
      </c>
      <c r="G63" s="467">
        <v>433</v>
      </c>
      <c r="H63" s="369" t="s">
        <v>84</v>
      </c>
    </row>
    <row r="64" spans="2:8">
      <c r="B64" s="3" t="s">
        <v>66</v>
      </c>
      <c r="C64" s="1" t="s">
        <v>340</v>
      </c>
      <c r="D64" s="366">
        <f>SUM(G64:G67)</f>
        <v>31039</v>
      </c>
      <c r="E64" s="3" t="s">
        <v>84</v>
      </c>
      <c r="F64" s="3" t="s">
        <v>128</v>
      </c>
      <c r="G64" s="413">
        <v>6284</v>
      </c>
      <c r="H64" s="3" t="s">
        <v>84</v>
      </c>
    </row>
    <row r="65" spans="2:8">
      <c r="B65" s="3"/>
      <c r="D65" s="367"/>
      <c r="E65" s="4"/>
      <c r="F65" s="3" t="s">
        <v>129</v>
      </c>
      <c r="G65" s="413">
        <v>6838</v>
      </c>
      <c r="H65" s="3" t="s">
        <v>84</v>
      </c>
    </row>
    <row r="66" spans="2:8">
      <c r="B66" s="3"/>
      <c r="D66" s="367"/>
      <c r="E66" s="3"/>
      <c r="F66" s="3" t="s">
        <v>130</v>
      </c>
      <c r="G66" s="413">
        <v>12923</v>
      </c>
      <c r="H66" s="3" t="s">
        <v>84</v>
      </c>
    </row>
    <row r="67" spans="2:8">
      <c r="B67" s="369"/>
      <c r="C67" s="389"/>
      <c r="D67" s="388"/>
      <c r="E67" s="369"/>
      <c r="F67" s="369" t="s">
        <v>131</v>
      </c>
      <c r="G67" s="467">
        <v>4994</v>
      </c>
      <c r="H67" s="369" t="s">
        <v>84</v>
      </c>
    </row>
    <row r="68" spans="2:8">
      <c r="B68" s="3" t="s">
        <v>67</v>
      </c>
      <c r="C68" s="1" t="s">
        <v>341</v>
      </c>
      <c r="D68" s="366">
        <f>SUM(G68:G79)</f>
        <v>11053</v>
      </c>
      <c r="E68" s="3" t="s">
        <v>84</v>
      </c>
      <c r="F68" s="3" t="s">
        <v>132</v>
      </c>
      <c r="G68" s="413">
        <v>4594</v>
      </c>
      <c r="H68" s="3" t="s">
        <v>84</v>
      </c>
    </row>
    <row r="69" spans="2:8">
      <c r="B69" s="3"/>
      <c r="D69" s="367"/>
      <c r="E69" s="3"/>
      <c r="F69" s="3" t="s">
        <v>133</v>
      </c>
      <c r="G69" s="413">
        <v>1198</v>
      </c>
      <c r="H69" s="3" t="s">
        <v>84</v>
      </c>
    </row>
    <row r="70" spans="2:8">
      <c r="B70" s="3"/>
      <c r="D70" s="367"/>
      <c r="E70" s="3"/>
      <c r="F70" s="3" t="s">
        <v>134</v>
      </c>
      <c r="G70" s="413">
        <v>1326</v>
      </c>
      <c r="H70" s="3" t="s">
        <v>84</v>
      </c>
    </row>
    <row r="71" spans="2:8">
      <c r="B71" s="3"/>
      <c r="D71" s="367"/>
      <c r="E71" s="3"/>
      <c r="F71" s="3" t="s">
        <v>135</v>
      </c>
      <c r="G71" s="413">
        <v>100</v>
      </c>
      <c r="H71" s="3" t="s">
        <v>84</v>
      </c>
    </row>
    <row r="72" spans="2:8">
      <c r="B72" s="3"/>
      <c r="D72" s="367"/>
      <c r="E72" s="3"/>
      <c r="F72" s="3" t="s">
        <v>136</v>
      </c>
      <c r="G72" s="413">
        <v>1636</v>
      </c>
      <c r="H72" s="3" t="s">
        <v>84</v>
      </c>
    </row>
    <row r="73" spans="2:8">
      <c r="B73" s="3"/>
      <c r="D73" s="367"/>
      <c r="E73" s="3"/>
      <c r="F73" s="3" t="s">
        <v>137</v>
      </c>
      <c r="G73" s="413">
        <v>44</v>
      </c>
      <c r="H73" s="3" t="s">
        <v>84</v>
      </c>
    </row>
    <row r="74" spans="2:8">
      <c r="B74" s="3"/>
      <c r="D74" s="367"/>
      <c r="E74" s="3"/>
      <c r="F74" s="3" t="s">
        <v>138</v>
      </c>
      <c r="G74" s="413">
        <v>13</v>
      </c>
      <c r="H74" s="3" t="s">
        <v>84</v>
      </c>
    </row>
    <row r="75" spans="2:8">
      <c r="B75" s="3"/>
      <c r="D75" s="367"/>
      <c r="E75" s="3"/>
      <c r="F75" s="3" t="s">
        <v>139</v>
      </c>
      <c r="G75" s="413">
        <v>880</v>
      </c>
      <c r="H75" s="3" t="s">
        <v>84</v>
      </c>
    </row>
    <row r="76" spans="2:8">
      <c r="B76" s="3"/>
      <c r="D76" s="367"/>
      <c r="E76" s="3"/>
      <c r="F76" s="3" t="s">
        <v>140</v>
      </c>
      <c r="G76" s="413">
        <v>257</v>
      </c>
      <c r="H76" s="3" t="s">
        <v>84</v>
      </c>
    </row>
    <row r="77" spans="2:8">
      <c r="B77" s="3"/>
      <c r="D77" s="367"/>
      <c r="E77" s="3"/>
      <c r="F77" s="3" t="s">
        <v>141</v>
      </c>
      <c r="G77" s="413">
        <v>10</v>
      </c>
      <c r="H77" s="3" t="s">
        <v>84</v>
      </c>
    </row>
    <row r="78" spans="2:8">
      <c r="B78" s="3"/>
      <c r="D78" s="367"/>
      <c r="E78" s="3"/>
      <c r="F78" s="3" t="s">
        <v>142</v>
      </c>
      <c r="G78" s="413">
        <v>13</v>
      </c>
      <c r="H78" s="3" t="s">
        <v>84</v>
      </c>
    </row>
    <row r="79" spans="2:8">
      <c r="B79" s="369"/>
      <c r="C79" s="389"/>
      <c r="D79" s="388"/>
      <c r="E79" s="369"/>
      <c r="F79" s="369" t="s">
        <v>143</v>
      </c>
      <c r="G79" s="467">
        <v>982</v>
      </c>
      <c r="H79" s="369" t="s">
        <v>84</v>
      </c>
    </row>
    <row r="80" spans="2:8">
      <c r="B80" s="3" t="s">
        <v>68</v>
      </c>
      <c r="C80" s="1" t="s">
        <v>342</v>
      </c>
      <c r="D80" s="366">
        <f>SUM(G80:G82)</f>
        <v>202500</v>
      </c>
      <c r="E80" s="4" t="s">
        <v>84</v>
      </c>
      <c r="F80" s="3" t="s">
        <v>319</v>
      </c>
      <c r="G80" s="413">
        <v>200000</v>
      </c>
      <c r="H80" s="3" t="s">
        <v>145</v>
      </c>
    </row>
    <row r="81" spans="2:13">
      <c r="B81" s="3"/>
      <c r="D81" s="3"/>
      <c r="E81" s="4"/>
      <c r="F81" s="3" t="s">
        <v>320</v>
      </c>
      <c r="G81" s="413">
        <v>1700</v>
      </c>
      <c r="H81" s="3" t="s">
        <v>147</v>
      </c>
    </row>
    <row r="82" spans="2:13">
      <c r="B82" s="369"/>
      <c r="C82" s="389"/>
      <c r="D82" s="369"/>
      <c r="E82" s="401"/>
      <c r="F82" s="369" t="s">
        <v>321</v>
      </c>
      <c r="G82" s="467">
        <v>800</v>
      </c>
      <c r="H82" s="369" t="s">
        <v>147</v>
      </c>
    </row>
    <row r="83" spans="2:13">
      <c r="B83" s="377" t="s">
        <v>291</v>
      </c>
      <c r="C83" s="378" t="s">
        <v>343</v>
      </c>
      <c r="D83" s="366">
        <f>SUM(G83:G96)</f>
        <v>75561</v>
      </c>
      <c r="E83" s="379" t="s">
        <v>84</v>
      </c>
      <c r="F83" s="3" t="s">
        <v>149</v>
      </c>
      <c r="G83" s="413">
        <v>290</v>
      </c>
      <c r="H83" s="377" t="s">
        <v>84</v>
      </c>
      <c r="M83" s="1" t="s">
        <v>150</v>
      </c>
    </row>
    <row r="84" spans="2:13">
      <c r="B84" s="377" t="s">
        <v>284</v>
      </c>
      <c r="C84" s="380"/>
      <c r="D84" s="381"/>
      <c r="E84" s="379"/>
      <c r="F84" s="3" t="s">
        <v>322</v>
      </c>
      <c r="G84" s="413">
        <v>2125</v>
      </c>
      <c r="H84" s="377" t="s">
        <v>84</v>
      </c>
    </row>
    <row r="85" spans="2:13">
      <c r="B85" s="377"/>
      <c r="C85" s="380"/>
      <c r="D85" s="367"/>
      <c r="E85" s="379"/>
      <c r="F85" s="3" t="s">
        <v>323</v>
      </c>
      <c r="G85" s="413">
        <v>564</v>
      </c>
      <c r="H85" s="377" t="s">
        <v>84</v>
      </c>
    </row>
    <row r="86" spans="2:13">
      <c r="B86" s="377"/>
      <c r="C86" s="380"/>
      <c r="D86" s="367"/>
      <c r="E86" s="379"/>
      <c r="F86" s="3" t="s">
        <v>324</v>
      </c>
      <c r="G86" s="413">
        <v>806</v>
      </c>
      <c r="H86" s="377" t="s">
        <v>84</v>
      </c>
    </row>
    <row r="87" spans="2:13">
      <c r="B87" s="377"/>
      <c r="C87" s="380"/>
      <c r="D87" s="367"/>
      <c r="E87" s="379"/>
      <c r="F87" s="3" t="s">
        <v>151</v>
      </c>
      <c r="G87" s="413">
        <v>945</v>
      </c>
      <c r="H87" s="377" t="s">
        <v>84</v>
      </c>
    </row>
    <row r="88" spans="2:13">
      <c r="B88" s="377"/>
      <c r="C88" s="380"/>
      <c r="D88" s="367"/>
      <c r="E88" s="379"/>
      <c r="F88" s="382" t="s">
        <v>152</v>
      </c>
      <c r="G88" s="413">
        <v>710</v>
      </c>
      <c r="H88" s="377" t="s">
        <v>84</v>
      </c>
    </row>
    <row r="89" spans="2:13">
      <c r="B89" s="3"/>
      <c r="D89" s="367"/>
      <c r="E89" s="383"/>
      <c r="F89" s="382" t="s">
        <v>325</v>
      </c>
      <c r="G89" s="413">
        <v>28</v>
      </c>
      <c r="H89" s="3" t="s">
        <v>84</v>
      </c>
    </row>
    <row r="90" spans="2:13">
      <c r="B90" s="377"/>
      <c r="C90" s="378"/>
      <c r="D90" s="367"/>
      <c r="E90" s="377"/>
      <c r="F90" s="1" t="s">
        <v>326</v>
      </c>
      <c r="G90" s="411">
        <v>18</v>
      </c>
      <c r="H90" s="377" t="s">
        <v>153</v>
      </c>
    </row>
    <row r="91" spans="2:13">
      <c r="B91" s="3"/>
      <c r="D91" s="367"/>
      <c r="E91" s="383"/>
      <c r="F91" s="382" t="s">
        <v>371</v>
      </c>
      <c r="G91" s="413">
        <v>1843</v>
      </c>
      <c r="H91" s="3" t="s">
        <v>84</v>
      </c>
    </row>
    <row r="92" spans="2:13">
      <c r="B92" s="3"/>
      <c r="D92" s="367"/>
      <c r="E92" s="383"/>
      <c r="F92" s="382" t="s">
        <v>154</v>
      </c>
      <c r="G92" s="413">
        <v>3500</v>
      </c>
      <c r="H92" s="3" t="s">
        <v>155</v>
      </c>
    </row>
    <row r="93" spans="2:13">
      <c r="B93" s="3"/>
      <c r="D93" s="367"/>
      <c r="E93" s="383"/>
      <c r="F93" s="382" t="s">
        <v>156</v>
      </c>
      <c r="G93" s="413">
        <v>36634</v>
      </c>
      <c r="H93" s="3" t="s">
        <v>84</v>
      </c>
    </row>
    <row r="94" spans="2:13">
      <c r="B94" s="3"/>
      <c r="D94" s="367"/>
      <c r="E94" s="383"/>
      <c r="F94" s="382" t="s">
        <v>157</v>
      </c>
      <c r="G94" s="413">
        <v>18762</v>
      </c>
      <c r="H94" s="3" t="s">
        <v>84</v>
      </c>
    </row>
    <row r="95" spans="2:13">
      <c r="B95" s="3"/>
      <c r="D95" s="367"/>
      <c r="E95" s="383"/>
      <c r="F95" s="384" t="s">
        <v>158</v>
      </c>
      <c r="G95" s="413">
        <v>9120</v>
      </c>
      <c r="H95" s="3" t="s">
        <v>84</v>
      </c>
    </row>
    <row r="96" spans="2:13">
      <c r="B96" s="369"/>
      <c r="C96" s="389"/>
      <c r="D96" s="388"/>
      <c r="E96" s="468"/>
      <c r="F96" s="469" t="s">
        <v>372</v>
      </c>
      <c r="G96" s="467">
        <v>216</v>
      </c>
      <c r="H96" s="369" t="s">
        <v>84</v>
      </c>
    </row>
    <row r="97" spans="2:8" s="385" customFormat="1">
      <c r="B97" s="3" t="s">
        <v>292</v>
      </c>
      <c r="C97" s="1" t="s">
        <v>344</v>
      </c>
      <c r="D97" s="421">
        <f>SUM(G97:G101)</f>
        <v>10961</v>
      </c>
      <c r="E97" s="3" t="s">
        <v>153</v>
      </c>
      <c r="F97" s="3" t="s">
        <v>327</v>
      </c>
      <c r="G97" s="411">
        <v>1849</v>
      </c>
      <c r="H97" s="3" t="s">
        <v>153</v>
      </c>
    </row>
    <row r="98" spans="2:8">
      <c r="B98" s="377"/>
      <c r="C98" s="380"/>
      <c r="D98" s="367"/>
      <c r="E98" s="377"/>
      <c r="F98" s="1" t="s">
        <v>328</v>
      </c>
      <c r="G98" s="414">
        <v>4273</v>
      </c>
      <c r="H98" s="3" t="s">
        <v>153</v>
      </c>
    </row>
    <row r="99" spans="2:8">
      <c r="B99" s="377"/>
      <c r="C99" s="380"/>
      <c r="D99" s="367"/>
      <c r="E99" s="377"/>
      <c r="F99" s="1" t="s">
        <v>329</v>
      </c>
      <c r="G99" s="414">
        <v>1773</v>
      </c>
      <c r="H99" s="3" t="s">
        <v>153</v>
      </c>
    </row>
    <row r="100" spans="2:8">
      <c r="B100" s="377"/>
      <c r="C100" s="380"/>
      <c r="D100" s="367"/>
      <c r="E100" s="377"/>
      <c r="F100" s="1" t="s">
        <v>330</v>
      </c>
      <c r="G100" s="414">
        <v>1069</v>
      </c>
      <c r="H100" s="3" t="s">
        <v>153</v>
      </c>
    </row>
    <row r="101" spans="2:8">
      <c r="B101" s="386"/>
      <c r="C101" s="387"/>
      <c r="D101" s="388"/>
      <c r="E101" s="386"/>
      <c r="F101" s="389" t="s">
        <v>331</v>
      </c>
      <c r="G101" s="420">
        <v>1997</v>
      </c>
      <c r="H101" s="386" t="s">
        <v>153</v>
      </c>
    </row>
    <row r="102" spans="2:8">
      <c r="B102" s="3" t="s">
        <v>162</v>
      </c>
      <c r="C102" s="1" t="s">
        <v>332</v>
      </c>
      <c r="D102" s="366">
        <f>SUM(G102:G106)</f>
        <v>277</v>
      </c>
      <c r="E102" s="3" t="s">
        <v>84</v>
      </c>
      <c r="F102" s="1" t="s">
        <v>333</v>
      </c>
      <c r="G102" s="412">
        <v>80</v>
      </c>
      <c r="H102" s="3" t="s">
        <v>84</v>
      </c>
    </row>
    <row r="103" spans="2:8">
      <c r="B103" s="3"/>
      <c r="D103" s="366"/>
      <c r="E103" s="3"/>
      <c r="F103" s="1" t="s">
        <v>334</v>
      </c>
      <c r="G103" s="412">
        <v>30</v>
      </c>
      <c r="H103" s="3" t="s">
        <v>84</v>
      </c>
    </row>
    <row r="104" spans="2:8">
      <c r="B104" s="3"/>
      <c r="D104" s="366"/>
      <c r="E104" s="3"/>
      <c r="F104" s="1" t="s">
        <v>335</v>
      </c>
      <c r="G104" s="412">
        <v>5</v>
      </c>
      <c r="H104" s="3" t="s">
        <v>84</v>
      </c>
    </row>
    <row r="105" spans="2:8">
      <c r="B105" s="3"/>
      <c r="D105" s="366"/>
      <c r="E105" s="3"/>
      <c r="F105" s="1" t="s">
        <v>336</v>
      </c>
      <c r="G105" s="412">
        <v>66</v>
      </c>
      <c r="H105" s="3" t="s">
        <v>84</v>
      </c>
    </row>
    <row r="106" spans="2:8">
      <c r="B106" s="369"/>
      <c r="C106" s="389"/>
      <c r="D106" s="470"/>
      <c r="E106" s="369"/>
      <c r="F106" s="389" t="s">
        <v>337</v>
      </c>
      <c r="G106" s="465">
        <v>96</v>
      </c>
      <c r="H106" s="369" t="s">
        <v>84</v>
      </c>
    </row>
    <row r="107" spans="2:8">
      <c r="B107" s="3" t="s">
        <v>293</v>
      </c>
      <c r="C107" s="1" t="s">
        <v>163</v>
      </c>
      <c r="D107" s="366">
        <f>SUM(G107:G108)</f>
        <v>146627</v>
      </c>
      <c r="E107" s="3" t="s">
        <v>84</v>
      </c>
      <c r="F107" s="3" t="s">
        <v>164</v>
      </c>
      <c r="G107" s="411">
        <v>45057</v>
      </c>
      <c r="H107" s="3" t="s">
        <v>84</v>
      </c>
    </row>
    <row r="108" spans="2:8">
      <c r="B108" s="369"/>
      <c r="C108" s="389"/>
      <c r="D108" s="388"/>
      <c r="E108" s="369"/>
      <c r="F108" s="369" t="s">
        <v>165</v>
      </c>
      <c r="G108" s="464">
        <v>101570</v>
      </c>
      <c r="H108" s="369" t="s">
        <v>84</v>
      </c>
    </row>
    <row r="109" spans="2:8">
      <c r="B109" s="3" t="s">
        <v>294</v>
      </c>
      <c r="C109" s="1" t="s">
        <v>345</v>
      </c>
      <c r="D109" s="366">
        <f>SUM(G109:G111)</f>
        <v>18277</v>
      </c>
      <c r="E109" s="3" t="s">
        <v>84</v>
      </c>
      <c r="F109" s="3" t="s">
        <v>346</v>
      </c>
      <c r="G109" s="412">
        <v>9419</v>
      </c>
      <c r="H109" s="3" t="s">
        <v>84</v>
      </c>
    </row>
    <row r="110" spans="2:8">
      <c r="B110" s="3"/>
      <c r="D110" s="367"/>
      <c r="E110" s="3"/>
      <c r="F110" s="3" t="s">
        <v>347</v>
      </c>
      <c r="G110" s="412">
        <v>3274</v>
      </c>
      <c r="H110" s="3" t="s">
        <v>84</v>
      </c>
    </row>
    <row r="111" spans="2:8">
      <c r="B111" s="3"/>
      <c r="D111" s="367"/>
      <c r="E111" s="3"/>
      <c r="F111" s="3" t="s">
        <v>348</v>
      </c>
      <c r="G111" s="412">
        <v>5584</v>
      </c>
      <c r="H111" s="3" t="s">
        <v>84</v>
      </c>
    </row>
    <row r="112" spans="2:8" ht="30" customHeight="1">
      <c r="B112" s="390" t="s">
        <v>70</v>
      </c>
      <c r="C112" s="391"/>
      <c r="D112" s="392"/>
      <c r="E112" s="391"/>
      <c r="F112" s="393"/>
      <c r="G112" s="415"/>
      <c r="H112" s="394"/>
    </row>
    <row r="113" spans="2:10" ht="21" customHeight="1">
      <c r="B113" s="395" t="s">
        <v>71</v>
      </c>
      <c r="C113" s="395"/>
      <c r="D113" s="396"/>
      <c r="E113" s="395"/>
      <c r="F113" s="395" t="s">
        <v>373</v>
      </c>
      <c r="G113" s="397">
        <v>15982</v>
      </c>
      <c r="H113" s="398" t="s">
        <v>350</v>
      </c>
      <c r="J113" s="399"/>
    </row>
    <row r="114" spans="2:10">
      <c r="B114" s="4" t="s">
        <v>72</v>
      </c>
      <c r="C114" s="3"/>
      <c r="E114" s="4"/>
      <c r="F114" s="395" t="s">
        <v>356</v>
      </c>
      <c r="G114" s="416">
        <v>379405</v>
      </c>
      <c r="H114" s="183" t="s">
        <v>349</v>
      </c>
    </row>
    <row r="115" spans="2:10">
      <c r="B115" s="4" t="s">
        <v>73</v>
      </c>
      <c r="C115" s="3"/>
      <c r="E115" s="4"/>
      <c r="F115" s="395" t="s">
        <v>357</v>
      </c>
      <c r="G115" s="417">
        <v>1663</v>
      </c>
      <c r="H115" s="183" t="s">
        <v>167</v>
      </c>
    </row>
    <row r="116" spans="2:10">
      <c r="B116" s="4" t="s">
        <v>74</v>
      </c>
      <c r="C116" s="3"/>
      <c r="E116" s="4"/>
      <c r="F116" s="395" t="s">
        <v>374</v>
      </c>
      <c r="G116" s="417">
        <v>13987</v>
      </c>
      <c r="H116" s="183" t="s">
        <v>84</v>
      </c>
    </row>
    <row r="117" spans="2:10">
      <c r="B117" s="4" t="s">
        <v>296</v>
      </c>
      <c r="C117" s="3"/>
      <c r="E117" s="4"/>
      <c r="F117" s="395" t="s">
        <v>375</v>
      </c>
      <c r="G117" s="417">
        <v>83968</v>
      </c>
      <c r="H117" s="183" t="s">
        <v>84</v>
      </c>
    </row>
    <row r="118" spans="2:10">
      <c r="B118" s="4" t="s">
        <v>297</v>
      </c>
      <c r="C118" s="3"/>
      <c r="E118" s="4"/>
      <c r="F118" s="395" t="s">
        <v>376</v>
      </c>
      <c r="G118" s="417">
        <v>207857</v>
      </c>
      <c r="H118" s="183" t="s">
        <v>84</v>
      </c>
    </row>
    <row r="119" spans="2:10">
      <c r="B119" s="398" t="s">
        <v>75</v>
      </c>
      <c r="C119" s="3"/>
      <c r="D119" s="1"/>
      <c r="E119" s="4"/>
      <c r="F119" s="395" t="s">
        <v>377</v>
      </c>
      <c r="G119" s="417">
        <v>59</v>
      </c>
      <c r="H119" s="183" t="s">
        <v>159</v>
      </c>
    </row>
    <row r="120" spans="2:10">
      <c r="B120" s="4" t="s">
        <v>76</v>
      </c>
      <c r="C120" s="3"/>
      <c r="E120" s="4"/>
      <c r="F120" s="395" t="s">
        <v>378</v>
      </c>
      <c r="G120" s="417">
        <v>12040</v>
      </c>
      <c r="H120" s="183" t="s">
        <v>84</v>
      </c>
    </row>
    <row r="121" spans="2:10">
      <c r="B121" s="398" t="s">
        <v>77</v>
      </c>
      <c r="C121" s="3"/>
      <c r="D121" s="1"/>
      <c r="E121" s="4"/>
      <c r="F121" s="395" t="s">
        <v>358</v>
      </c>
      <c r="G121" s="417">
        <v>1900</v>
      </c>
      <c r="H121" s="183" t="s">
        <v>349</v>
      </c>
    </row>
    <row r="122" spans="2:10">
      <c r="B122" s="400" t="s">
        <v>78</v>
      </c>
      <c r="C122" s="369"/>
      <c r="D122" s="389"/>
      <c r="E122" s="401"/>
      <c r="F122" s="402" t="s">
        <v>379</v>
      </c>
      <c r="G122" s="418">
        <v>861</v>
      </c>
      <c r="H122" s="369" t="s">
        <v>351</v>
      </c>
    </row>
    <row r="124" spans="2:10">
      <c r="B124" s="1" t="s">
        <v>173</v>
      </c>
    </row>
  </sheetData>
  <autoFilter ref="B2:B142" xr:uid="{2D3DED3F-BB60-418D-9629-8138B9D08540}"/>
  <pageMargins left="0.7" right="0.7" top="0.75" bottom="0.75" header="0.3" footer="0.3"/>
  <pageSetup paperSize="9" scale="2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58BEA-0899-4E32-8201-6836F5CE7C00}">
  <sheetPr>
    <pageSetUpPr fitToPage="1"/>
  </sheetPr>
  <dimension ref="A1:S39"/>
  <sheetViews>
    <sheetView tabSelected="1" zoomScale="90" zoomScaleNormal="90" workbookViewId="0">
      <pane xSplit="1" topLeftCell="B1" activePane="topRight" state="frozen"/>
      <selection pane="topRight" activeCell="C4" sqref="C4"/>
    </sheetView>
  </sheetViews>
  <sheetFormatPr defaultRowHeight="21"/>
  <cols>
    <col min="1" max="1" width="44.25" style="1" customWidth="1"/>
    <col min="2" max="2" width="18.125" style="1" customWidth="1"/>
    <col min="3" max="3" width="20.75" style="1" customWidth="1"/>
    <col min="4" max="4" width="16.125" style="1" customWidth="1"/>
    <col min="5" max="5" width="17.125" style="1" customWidth="1"/>
    <col min="6" max="6" width="14.875" style="1" customWidth="1"/>
    <col min="7" max="7" width="20.75" style="1" customWidth="1"/>
    <col min="8" max="9" width="17.625" style="1" customWidth="1"/>
    <col min="10" max="10" width="15.875" style="1" customWidth="1"/>
    <col min="11" max="11" width="18.125" style="1" customWidth="1"/>
    <col min="12" max="12" width="17.625" style="1" customWidth="1"/>
    <col min="13" max="13" width="20.75" style="1" customWidth="1"/>
    <col min="14" max="14" width="13.375" style="31" bestFit="1" customWidth="1"/>
    <col min="15" max="15" width="12.25" style="46" bestFit="1" customWidth="1"/>
    <col min="16" max="17" width="16.75" style="1" bestFit="1" customWidth="1"/>
    <col min="18" max="18" width="9" style="46"/>
    <col min="19" max="19" width="15.625" style="276" bestFit="1" customWidth="1"/>
    <col min="20" max="256" width="9" style="1"/>
    <col min="257" max="257" width="44.25" style="1" customWidth="1"/>
    <col min="258" max="258" width="18.125" style="1" customWidth="1"/>
    <col min="259" max="259" width="20.75" style="1" customWidth="1"/>
    <col min="260" max="260" width="16.125" style="1" customWidth="1"/>
    <col min="261" max="261" width="17.125" style="1" customWidth="1"/>
    <col min="262" max="262" width="14.875" style="1" customWidth="1"/>
    <col min="263" max="263" width="20.75" style="1" customWidth="1"/>
    <col min="264" max="265" width="17.625" style="1" customWidth="1"/>
    <col min="266" max="266" width="15.875" style="1" bestFit="1" customWidth="1"/>
    <col min="267" max="267" width="18.125" style="1" customWidth="1"/>
    <col min="268" max="268" width="17.625" style="1" customWidth="1"/>
    <col min="269" max="269" width="20.75" style="1" customWidth="1"/>
    <col min="270" max="271" width="9" style="1"/>
    <col min="272" max="272" width="16.75" style="1" bestFit="1" customWidth="1"/>
    <col min="273" max="273" width="15.625" style="1" bestFit="1" customWidth="1"/>
    <col min="274" max="274" width="9" style="1"/>
    <col min="275" max="275" width="15.625" style="1" bestFit="1" customWidth="1"/>
    <col min="276" max="512" width="9" style="1"/>
    <col min="513" max="513" width="44.25" style="1" customWidth="1"/>
    <col min="514" max="514" width="18.125" style="1" customWidth="1"/>
    <col min="515" max="515" width="20.75" style="1" customWidth="1"/>
    <col min="516" max="516" width="16.125" style="1" customWidth="1"/>
    <col min="517" max="517" width="17.125" style="1" customWidth="1"/>
    <col min="518" max="518" width="14.875" style="1" customWidth="1"/>
    <col min="519" max="519" width="20.75" style="1" customWidth="1"/>
    <col min="520" max="521" width="17.625" style="1" customWidth="1"/>
    <col min="522" max="522" width="15.875" style="1" bestFit="1" customWidth="1"/>
    <col min="523" max="523" width="18.125" style="1" customWidth="1"/>
    <col min="524" max="524" width="17.625" style="1" customWidth="1"/>
    <col min="525" max="525" width="20.75" style="1" customWidth="1"/>
    <col min="526" max="527" width="9" style="1"/>
    <col min="528" max="528" width="16.75" style="1" bestFit="1" customWidth="1"/>
    <col min="529" max="529" width="15.625" style="1" bestFit="1" customWidth="1"/>
    <col min="530" max="530" width="9" style="1"/>
    <col min="531" max="531" width="15.625" style="1" bestFit="1" customWidth="1"/>
    <col min="532" max="768" width="9" style="1"/>
    <col min="769" max="769" width="44.25" style="1" customWidth="1"/>
    <col min="770" max="770" width="18.125" style="1" customWidth="1"/>
    <col min="771" max="771" width="20.75" style="1" customWidth="1"/>
    <col min="772" max="772" width="16.125" style="1" customWidth="1"/>
    <col min="773" max="773" width="17.125" style="1" customWidth="1"/>
    <col min="774" max="774" width="14.875" style="1" customWidth="1"/>
    <col min="775" max="775" width="20.75" style="1" customWidth="1"/>
    <col min="776" max="777" width="17.625" style="1" customWidth="1"/>
    <col min="778" max="778" width="15.875" style="1" bestFit="1" customWidth="1"/>
    <col min="779" max="779" width="18.125" style="1" customWidth="1"/>
    <col min="780" max="780" width="17.625" style="1" customWidth="1"/>
    <col min="781" max="781" width="20.75" style="1" customWidth="1"/>
    <col min="782" max="783" width="9" style="1"/>
    <col min="784" max="784" width="16.75" style="1" bestFit="1" customWidth="1"/>
    <col min="785" max="785" width="15.625" style="1" bestFit="1" customWidth="1"/>
    <col min="786" max="786" width="9" style="1"/>
    <col min="787" max="787" width="15.625" style="1" bestFit="1" customWidth="1"/>
    <col min="788" max="1024" width="9" style="1"/>
    <col min="1025" max="1025" width="44.25" style="1" customWidth="1"/>
    <col min="1026" max="1026" width="18.125" style="1" customWidth="1"/>
    <col min="1027" max="1027" width="20.75" style="1" customWidth="1"/>
    <col min="1028" max="1028" width="16.125" style="1" customWidth="1"/>
    <col min="1029" max="1029" width="17.125" style="1" customWidth="1"/>
    <col min="1030" max="1030" width="14.875" style="1" customWidth="1"/>
    <col min="1031" max="1031" width="20.75" style="1" customWidth="1"/>
    <col min="1032" max="1033" width="17.625" style="1" customWidth="1"/>
    <col min="1034" max="1034" width="15.875" style="1" bestFit="1" customWidth="1"/>
    <col min="1035" max="1035" width="18.125" style="1" customWidth="1"/>
    <col min="1036" max="1036" width="17.625" style="1" customWidth="1"/>
    <col min="1037" max="1037" width="20.75" style="1" customWidth="1"/>
    <col min="1038" max="1039" width="9" style="1"/>
    <col min="1040" max="1040" width="16.75" style="1" bestFit="1" customWidth="1"/>
    <col min="1041" max="1041" width="15.625" style="1" bestFit="1" customWidth="1"/>
    <col min="1042" max="1042" width="9" style="1"/>
    <col min="1043" max="1043" width="15.625" style="1" bestFit="1" customWidth="1"/>
    <col min="1044" max="1280" width="9" style="1"/>
    <col min="1281" max="1281" width="44.25" style="1" customWidth="1"/>
    <col min="1282" max="1282" width="18.125" style="1" customWidth="1"/>
    <col min="1283" max="1283" width="20.75" style="1" customWidth="1"/>
    <col min="1284" max="1284" width="16.125" style="1" customWidth="1"/>
    <col min="1285" max="1285" width="17.125" style="1" customWidth="1"/>
    <col min="1286" max="1286" width="14.875" style="1" customWidth="1"/>
    <col min="1287" max="1287" width="20.75" style="1" customWidth="1"/>
    <col min="1288" max="1289" width="17.625" style="1" customWidth="1"/>
    <col min="1290" max="1290" width="15.875" style="1" bestFit="1" customWidth="1"/>
    <col min="1291" max="1291" width="18.125" style="1" customWidth="1"/>
    <col min="1292" max="1292" width="17.625" style="1" customWidth="1"/>
    <col min="1293" max="1293" width="20.75" style="1" customWidth="1"/>
    <col min="1294" max="1295" width="9" style="1"/>
    <col min="1296" max="1296" width="16.75" style="1" bestFit="1" customWidth="1"/>
    <col min="1297" max="1297" width="15.625" style="1" bestFit="1" customWidth="1"/>
    <col min="1298" max="1298" width="9" style="1"/>
    <col min="1299" max="1299" width="15.625" style="1" bestFit="1" customWidth="1"/>
    <col min="1300" max="1536" width="9" style="1"/>
    <col min="1537" max="1537" width="44.25" style="1" customWidth="1"/>
    <col min="1538" max="1538" width="18.125" style="1" customWidth="1"/>
    <col min="1539" max="1539" width="20.75" style="1" customWidth="1"/>
    <col min="1540" max="1540" width="16.125" style="1" customWidth="1"/>
    <col min="1541" max="1541" width="17.125" style="1" customWidth="1"/>
    <col min="1542" max="1542" width="14.875" style="1" customWidth="1"/>
    <col min="1543" max="1543" width="20.75" style="1" customWidth="1"/>
    <col min="1544" max="1545" width="17.625" style="1" customWidth="1"/>
    <col min="1546" max="1546" width="15.875" style="1" bestFit="1" customWidth="1"/>
    <col min="1547" max="1547" width="18.125" style="1" customWidth="1"/>
    <col min="1548" max="1548" width="17.625" style="1" customWidth="1"/>
    <col min="1549" max="1549" width="20.75" style="1" customWidth="1"/>
    <col min="1550" max="1551" width="9" style="1"/>
    <col min="1552" max="1552" width="16.75" style="1" bestFit="1" customWidth="1"/>
    <col min="1553" max="1553" width="15.625" style="1" bestFit="1" customWidth="1"/>
    <col min="1554" max="1554" width="9" style="1"/>
    <col min="1555" max="1555" width="15.625" style="1" bestFit="1" customWidth="1"/>
    <col min="1556" max="1792" width="9" style="1"/>
    <col min="1793" max="1793" width="44.25" style="1" customWidth="1"/>
    <col min="1794" max="1794" width="18.125" style="1" customWidth="1"/>
    <col min="1795" max="1795" width="20.75" style="1" customWidth="1"/>
    <col min="1796" max="1796" width="16.125" style="1" customWidth="1"/>
    <col min="1797" max="1797" width="17.125" style="1" customWidth="1"/>
    <col min="1798" max="1798" width="14.875" style="1" customWidth="1"/>
    <col min="1799" max="1799" width="20.75" style="1" customWidth="1"/>
    <col min="1800" max="1801" width="17.625" style="1" customWidth="1"/>
    <col min="1802" max="1802" width="15.875" style="1" bestFit="1" customWidth="1"/>
    <col min="1803" max="1803" width="18.125" style="1" customWidth="1"/>
    <col min="1804" max="1804" width="17.625" style="1" customWidth="1"/>
    <col min="1805" max="1805" width="20.75" style="1" customWidth="1"/>
    <col min="1806" max="1807" width="9" style="1"/>
    <col min="1808" max="1808" width="16.75" style="1" bestFit="1" customWidth="1"/>
    <col min="1809" max="1809" width="15.625" style="1" bestFit="1" customWidth="1"/>
    <col min="1810" max="1810" width="9" style="1"/>
    <col min="1811" max="1811" width="15.625" style="1" bestFit="1" customWidth="1"/>
    <col min="1812" max="2048" width="9" style="1"/>
    <col min="2049" max="2049" width="44.25" style="1" customWidth="1"/>
    <col min="2050" max="2050" width="18.125" style="1" customWidth="1"/>
    <col min="2051" max="2051" width="20.75" style="1" customWidth="1"/>
    <col min="2052" max="2052" width="16.125" style="1" customWidth="1"/>
    <col min="2053" max="2053" width="17.125" style="1" customWidth="1"/>
    <col min="2054" max="2054" width="14.875" style="1" customWidth="1"/>
    <col min="2055" max="2055" width="20.75" style="1" customWidth="1"/>
    <col min="2056" max="2057" width="17.625" style="1" customWidth="1"/>
    <col min="2058" max="2058" width="15.875" style="1" bestFit="1" customWidth="1"/>
    <col min="2059" max="2059" width="18.125" style="1" customWidth="1"/>
    <col min="2060" max="2060" width="17.625" style="1" customWidth="1"/>
    <col min="2061" max="2061" width="20.75" style="1" customWidth="1"/>
    <col min="2062" max="2063" width="9" style="1"/>
    <col min="2064" max="2064" width="16.75" style="1" bestFit="1" customWidth="1"/>
    <col min="2065" max="2065" width="15.625" style="1" bestFit="1" customWidth="1"/>
    <col min="2066" max="2066" width="9" style="1"/>
    <col min="2067" max="2067" width="15.625" style="1" bestFit="1" customWidth="1"/>
    <col min="2068" max="2304" width="9" style="1"/>
    <col min="2305" max="2305" width="44.25" style="1" customWidth="1"/>
    <col min="2306" max="2306" width="18.125" style="1" customWidth="1"/>
    <col min="2307" max="2307" width="20.75" style="1" customWidth="1"/>
    <col min="2308" max="2308" width="16.125" style="1" customWidth="1"/>
    <col min="2309" max="2309" width="17.125" style="1" customWidth="1"/>
    <col min="2310" max="2310" width="14.875" style="1" customWidth="1"/>
    <col min="2311" max="2311" width="20.75" style="1" customWidth="1"/>
    <col min="2312" max="2313" width="17.625" style="1" customWidth="1"/>
    <col min="2314" max="2314" width="15.875" style="1" bestFit="1" customWidth="1"/>
    <col min="2315" max="2315" width="18.125" style="1" customWidth="1"/>
    <col min="2316" max="2316" width="17.625" style="1" customWidth="1"/>
    <col min="2317" max="2317" width="20.75" style="1" customWidth="1"/>
    <col min="2318" max="2319" width="9" style="1"/>
    <col min="2320" max="2320" width="16.75" style="1" bestFit="1" customWidth="1"/>
    <col min="2321" max="2321" width="15.625" style="1" bestFit="1" customWidth="1"/>
    <col min="2322" max="2322" width="9" style="1"/>
    <col min="2323" max="2323" width="15.625" style="1" bestFit="1" customWidth="1"/>
    <col min="2324" max="2560" width="9" style="1"/>
    <col min="2561" max="2561" width="44.25" style="1" customWidth="1"/>
    <col min="2562" max="2562" width="18.125" style="1" customWidth="1"/>
    <col min="2563" max="2563" width="20.75" style="1" customWidth="1"/>
    <col min="2564" max="2564" width="16.125" style="1" customWidth="1"/>
    <col min="2565" max="2565" width="17.125" style="1" customWidth="1"/>
    <col min="2566" max="2566" width="14.875" style="1" customWidth="1"/>
    <col min="2567" max="2567" width="20.75" style="1" customWidth="1"/>
    <col min="2568" max="2569" width="17.625" style="1" customWidth="1"/>
    <col min="2570" max="2570" width="15.875" style="1" bestFit="1" customWidth="1"/>
    <col min="2571" max="2571" width="18.125" style="1" customWidth="1"/>
    <col min="2572" max="2572" width="17.625" style="1" customWidth="1"/>
    <col min="2573" max="2573" width="20.75" style="1" customWidth="1"/>
    <col min="2574" max="2575" width="9" style="1"/>
    <col min="2576" max="2576" width="16.75" style="1" bestFit="1" customWidth="1"/>
    <col min="2577" max="2577" width="15.625" style="1" bestFit="1" customWidth="1"/>
    <col min="2578" max="2578" width="9" style="1"/>
    <col min="2579" max="2579" width="15.625" style="1" bestFit="1" customWidth="1"/>
    <col min="2580" max="2816" width="9" style="1"/>
    <col min="2817" max="2817" width="44.25" style="1" customWidth="1"/>
    <col min="2818" max="2818" width="18.125" style="1" customWidth="1"/>
    <col min="2819" max="2819" width="20.75" style="1" customWidth="1"/>
    <col min="2820" max="2820" width="16.125" style="1" customWidth="1"/>
    <col min="2821" max="2821" width="17.125" style="1" customWidth="1"/>
    <col min="2822" max="2822" width="14.875" style="1" customWidth="1"/>
    <col min="2823" max="2823" width="20.75" style="1" customWidth="1"/>
    <col min="2824" max="2825" width="17.625" style="1" customWidth="1"/>
    <col min="2826" max="2826" width="15.875" style="1" bestFit="1" customWidth="1"/>
    <col min="2827" max="2827" width="18.125" style="1" customWidth="1"/>
    <col min="2828" max="2828" width="17.625" style="1" customWidth="1"/>
    <col min="2829" max="2829" width="20.75" style="1" customWidth="1"/>
    <col min="2830" max="2831" width="9" style="1"/>
    <col min="2832" max="2832" width="16.75" style="1" bestFit="1" customWidth="1"/>
    <col min="2833" max="2833" width="15.625" style="1" bestFit="1" customWidth="1"/>
    <col min="2834" max="2834" width="9" style="1"/>
    <col min="2835" max="2835" width="15.625" style="1" bestFit="1" customWidth="1"/>
    <col min="2836" max="3072" width="9" style="1"/>
    <col min="3073" max="3073" width="44.25" style="1" customWidth="1"/>
    <col min="3074" max="3074" width="18.125" style="1" customWidth="1"/>
    <col min="3075" max="3075" width="20.75" style="1" customWidth="1"/>
    <col min="3076" max="3076" width="16.125" style="1" customWidth="1"/>
    <col min="3077" max="3077" width="17.125" style="1" customWidth="1"/>
    <col min="3078" max="3078" width="14.875" style="1" customWidth="1"/>
    <col min="3079" max="3079" width="20.75" style="1" customWidth="1"/>
    <col min="3080" max="3081" width="17.625" style="1" customWidth="1"/>
    <col min="3082" max="3082" width="15.875" style="1" bestFit="1" customWidth="1"/>
    <col min="3083" max="3083" width="18.125" style="1" customWidth="1"/>
    <col min="3084" max="3084" width="17.625" style="1" customWidth="1"/>
    <col min="3085" max="3085" width="20.75" style="1" customWidth="1"/>
    <col min="3086" max="3087" width="9" style="1"/>
    <col min="3088" max="3088" width="16.75" style="1" bestFit="1" customWidth="1"/>
    <col min="3089" max="3089" width="15.625" style="1" bestFit="1" customWidth="1"/>
    <col min="3090" max="3090" width="9" style="1"/>
    <col min="3091" max="3091" width="15.625" style="1" bestFit="1" customWidth="1"/>
    <col min="3092" max="3328" width="9" style="1"/>
    <col min="3329" max="3329" width="44.25" style="1" customWidth="1"/>
    <col min="3330" max="3330" width="18.125" style="1" customWidth="1"/>
    <col min="3331" max="3331" width="20.75" style="1" customWidth="1"/>
    <col min="3332" max="3332" width="16.125" style="1" customWidth="1"/>
    <col min="3333" max="3333" width="17.125" style="1" customWidth="1"/>
    <col min="3334" max="3334" width="14.875" style="1" customWidth="1"/>
    <col min="3335" max="3335" width="20.75" style="1" customWidth="1"/>
    <col min="3336" max="3337" width="17.625" style="1" customWidth="1"/>
    <col min="3338" max="3338" width="15.875" style="1" bestFit="1" customWidth="1"/>
    <col min="3339" max="3339" width="18.125" style="1" customWidth="1"/>
    <col min="3340" max="3340" width="17.625" style="1" customWidth="1"/>
    <col min="3341" max="3341" width="20.75" style="1" customWidth="1"/>
    <col min="3342" max="3343" width="9" style="1"/>
    <col min="3344" max="3344" width="16.75" style="1" bestFit="1" customWidth="1"/>
    <col min="3345" max="3345" width="15.625" style="1" bestFit="1" customWidth="1"/>
    <col min="3346" max="3346" width="9" style="1"/>
    <col min="3347" max="3347" width="15.625" style="1" bestFit="1" customWidth="1"/>
    <col min="3348" max="3584" width="9" style="1"/>
    <col min="3585" max="3585" width="44.25" style="1" customWidth="1"/>
    <col min="3586" max="3586" width="18.125" style="1" customWidth="1"/>
    <col min="3587" max="3587" width="20.75" style="1" customWidth="1"/>
    <col min="3588" max="3588" width="16.125" style="1" customWidth="1"/>
    <col min="3589" max="3589" width="17.125" style="1" customWidth="1"/>
    <col min="3590" max="3590" width="14.875" style="1" customWidth="1"/>
    <col min="3591" max="3591" width="20.75" style="1" customWidth="1"/>
    <col min="3592" max="3593" width="17.625" style="1" customWidth="1"/>
    <col min="3594" max="3594" width="15.875" style="1" bestFit="1" customWidth="1"/>
    <col min="3595" max="3595" width="18.125" style="1" customWidth="1"/>
    <col min="3596" max="3596" width="17.625" style="1" customWidth="1"/>
    <col min="3597" max="3597" width="20.75" style="1" customWidth="1"/>
    <col min="3598" max="3599" width="9" style="1"/>
    <col min="3600" max="3600" width="16.75" style="1" bestFit="1" customWidth="1"/>
    <col min="3601" max="3601" width="15.625" style="1" bestFit="1" customWidth="1"/>
    <col min="3602" max="3602" width="9" style="1"/>
    <col min="3603" max="3603" width="15.625" style="1" bestFit="1" customWidth="1"/>
    <col min="3604" max="3840" width="9" style="1"/>
    <col min="3841" max="3841" width="44.25" style="1" customWidth="1"/>
    <col min="3842" max="3842" width="18.125" style="1" customWidth="1"/>
    <col min="3843" max="3843" width="20.75" style="1" customWidth="1"/>
    <col min="3844" max="3844" width="16.125" style="1" customWidth="1"/>
    <col min="3845" max="3845" width="17.125" style="1" customWidth="1"/>
    <col min="3846" max="3846" width="14.875" style="1" customWidth="1"/>
    <col min="3847" max="3847" width="20.75" style="1" customWidth="1"/>
    <col min="3848" max="3849" width="17.625" style="1" customWidth="1"/>
    <col min="3850" max="3850" width="15.875" style="1" bestFit="1" customWidth="1"/>
    <col min="3851" max="3851" width="18.125" style="1" customWidth="1"/>
    <col min="3852" max="3852" width="17.625" style="1" customWidth="1"/>
    <col min="3853" max="3853" width="20.75" style="1" customWidth="1"/>
    <col min="3854" max="3855" width="9" style="1"/>
    <col min="3856" max="3856" width="16.75" style="1" bestFit="1" customWidth="1"/>
    <col min="3857" max="3857" width="15.625" style="1" bestFit="1" customWidth="1"/>
    <col min="3858" max="3858" width="9" style="1"/>
    <col min="3859" max="3859" width="15.625" style="1" bestFit="1" customWidth="1"/>
    <col min="3860" max="4096" width="9" style="1"/>
    <col min="4097" max="4097" width="44.25" style="1" customWidth="1"/>
    <col min="4098" max="4098" width="18.125" style="1" customWidth="1"/>
    <col min="4099" max="4099" width="20.75" style="1" customWidth="1"/>
    <col min="4100" max="4100" width="16.125" style="1" customWidth="1"/>
    <col min="4101" max="4101" width="17.125" style="1" customWidth="1"/>
    <col min="4102" max="4102" width="14.875" style="1" customWidth="1"/>
    <col min="4103" max="4103" width="20.75" style="1" customWidth="1"/>
    <col min="4104" max="4105" width="17.625" style="1" customWidth="1"/>
    <col min="4106" max="4106" width="15.875" style="1" bestFit="1" customWidth="1"/>
    <col min="4107" max="4107" width="18.125" style="1" customWidth="1"/>
    <col min="4108" max="4108" width="17.625" style="1" customWidth="1"/>
    <col min="4109" max="4109" width="20.75" style="1" customWidth="1"/>
    <col min="4110" max="4111" width="9" style="1"/>
    <col min="4112" max="4112" width="16.75" style="1" bestFit="1" customWidth="1"/>
    <col min="4113" max="4113" width="15.625" style="1" bestFit="1" customWidth="1"/>
    <col min="4114" max="4114" width="9" style="1"/>
    <col min="4115" max="4115" width="15.625" style="1" bestFit="1" customWidth="1"/>
    <col min="4116" max="4352" width="9" style="1"/>
    <col min="4353" max="4353" width="44.25" style="1" customWidth="1"/>
    <col min="4354" max="4354" width="18.125" style="1" customWidth="1"/>
    <col min="4355" max="4355" width="20.75" style="1" customWidth="1"/>
    <col min="4356" max="4356" width="16.125" style="1" customWidth="1"/>
    <col min="4357" max="4357" width="17.125" style="1" customWidth="1"/>
    <col min="4358" max="4358" width="14.875" style="1" customWidth="1"/>
    <col min="4359" max="4359" width="20.75" style="1" customWidth="1"/>
    <col min="4360" max="4361" width="17.625" style="1" customWidth="1"/>
    <col min="4362" max="4362" width="15.875" style="1" bestFit="1" customWidth="1"/>
    <col min="4363" max="4363" width="18.125" style="1" customWidth="1"/>
    <col min="4364" max="4364" width="17.625" style="1" customWidth="1"/>
    <col min="4365" max="4365" width="20.75" style="1" customWidth="1"/>
    <col min="4366" max="4367" width="9" style="1"/>
    <col min="4368" max="4368" width="16.75" style="1" bestFit="1" customWidth="1"/>
    <col min="4369" max="4369" width="15.625" style="1" bestFit="1" customWidth="1"/>
    <col min="4370" max="4370" width="9" style="1"/>
    <col min="4371" max="4371" width="15.625" style="1" bestFit="1" customWidth="1"/>
    <col min="4372" max="4608" width="9" style="1"/>
    <col min="4609" max="4609" width="44.25" style="1" customWidth="1"/>
    <col min="4610" max="4610" width="18.125" style="1" customWidth="1"/>
    <col min="4611" max="4611" width="20.75" style="1" customWidth="1"/>
    <col min="4612" max="4612" width="16.125" style="1" customWidth="1"/>
    <col min="4613" max="4613" width="17.125" style="1" customWidth="1"/>
    <col min="4614" max="4614" width="14.875" style="1" customWidth="1"/>
    <col min="4615" max="4615" width="20.75" style="1" customWidth="1"/>
    <col min="4616" max="4617" width="17.625" style="1" customWidth="1"/>
    <col min="4618" max="4618" width="15.875" style="1" bestFit="1" customWidth="1"/>
    <col min="4619" max="4619" width="18.125" style="1" customWidth="1"/>
    <col min="4620" max="4620" width="17.625" style="1" customWidth="1"/>
    <col min="4621" max="4621" width="20.75" style="1" customWidth="1"/>
    <col min="4622" max="4623" width="9" style="1"/>
    <col min="4624" max="4624" width="16.75" style="1" bestFit="1" customWidth="1"/>
    <col min="4625" max="4625" width="15.625" style="1" bestFit="1" customWidth="1"/>
    <col min="4626" max="4626" width="9" style="1"/>
    <col min="4627" max="4627" width="15.625" style="1" bestFit="1" customWidth="1"/>
    <col min="4628" max="4864" width="9" style="1"/>
    <col min="4865" max="4865" width="44.25" style="1" customWidth="1"/>
    <col min="4866" max="4866" width="18.125" style="1" customWidth="1"/>
    <col min="4867" max="4867" width="20.75" style="1" customWidth="1"/>
    <col min="4868" max="4868" width="16.125" style="1" customWidth="1"/>
    <col min="4869" max="4869" width="17.125" style="1" customWidth="1"/>
    <col min="4870" max="4870" width="14.875" style="1" customWidth="1"/>
    <col min="4871" max="4871" width="20.75" style="1" customWidth="1"/>
    <col min="4872" max="4873" width="17.625" style="1" customWidth="1"/>
    <col min="4874" max="4874" width="15.875" style="1" bestFit="1" customWidth="1"/>
    <col min="4875" max="4875" width="18.125" style="1" customWidth="1"/>
    <col min="4876" max="4876" width="17.625" style="1" customWidth="1"/>
    <col min="4877" max="4877" width="20.75" style="1" customWidth="1"/>
    <col min="4878" max="4879" width="9" style="1"/>
    <col min="4880" max="4880" width="16.75" style="1" bestFit="1" customWidth="1"/>
    <col min="4881" max="4881" width="15.625" style="1" bestFit="1" customWidth="1"/>
    <col min="4882" max="4882" width="9" style="1"/>
    <col min="4883" max="4883" width="15.625" style="1" bestFit="1" customWidth="1"/>
    <col min="4884" max="5120" width="9" style="1"/>
    <col min="5121" max="5121" width="44.25" style="1" customWidth="1"/>
    <col min="5122" max="5122" width="18.125" style="1" customWidth="1"/>
    <col min="5123" max="5123" width="20.75" style="1" customWidth="1"/>
    <col min="5124" max="5124" width="16.125" style="1" customWidth="1"/>
    <col min="5125" max="5125" width="17.125" style="1" customWidth="1"/>
    <col min="5126" max="5126" width="14.875" style="1" customWidth="1"/>
    <col min="5127" max="5127" width="20.75" style="1" customWidth="1"/>
    <col min="5128" max="5129" width="17.625" style="1" customWidth="1"/>
    <col min="5130" max="5130" width="15.875" style="1" bestFit="1" customWidth="1"/>
    <col min="5131" max="5131" width="18.125" style="1" customWidth="1"/>
    <col min="5132" max="5132" width="17.625" style="1" customWidth="1"/>
    <col min="5133" max="5133" width="20.75" style="1" customWidth="1"/>
    <col min="5134" max="5135" width="9" style="1"/>
    <col min="5136" max="5136" width="16.75" style="1" bestFit="1" customWidth="1"/>
    <col min="5137" max="5137" width="15.625" style="1" bestFit="1" customWidth="1"/>
    <col min="5138" max="5138" width="9" style="1"/>
    <col min="5139" max="5139" width="15.625" style="1" bestFit="1" customWidth="1"/>
    <col min="5140" max="5376" width="9" style="1"/>
    <col min="5377" max="5377" width="44.25" style="1" customWidth="1"/>
    <col min="5378" max="5378" width="18.125" style="1" customWidth="1"/>
    <col min="5379" max="5379" width="20.75" style="1" customWidth="1"/>
    <col min="5380" max="5380" width="16.125" style="1" customWidth="1"/>
    <col min="5381" max="5381" width="17.125" style="1" customWidth="1"/>
    <col min="5382" max="5382" width="14.875" style="1" customWidth="1"/>
    <col min="5383" max="5383" width="20.75" style="1" customWidth="1"/>
    <col min="5384" max="5385" width="17.625" style="1" customWidth="1"/>
    <col min="5386" max="5386" width="15.875" style="1" bestFit="1" customWidth="1"/>
    <col min="5387" max="5387" width="18.125" style="1" customWidth="1"/>
    <col min="5388" max="5388" width="17.625" style="1" customWidth="1"/>
    <col min="5389" max="5389" width="20.75" style="1" customWidth="1"/>
    <col min="5390" max="5391" width="9" style="1"/>
    <col min="5392" max="5392" width="16.75" style="1" bestFit="1" customWidth="1"/>
    <col min="5393" max="5393" width="15.625" style="1" bestFit="1" customWidth="1"/>
    <col min="5394" max="5394" width="9" style="1"/>
    <col min="5395" max="5395" width="15.625" style="1" bestFit="1" customWidth="1"/>
    <col min="5396" max="5632" width="9" style="1"/>
    <col min="5633" max="5633" width="44.25" style="1" customWidth="1"/>
    <col min="5634" max="5634" width="18.125" style="1" customWidth="1"/>
    <col min="5635" max="5635" width="20.75" style="1" customWidth="1"/>
    <col min="5636" max="5636" width="16.125" style="1" customWidth="1"/>
    <col min="5637" max="5637" width="17.125" style="1" customWidth="1"/>
    <col min="5638" max="5638" width="14.875" style="1" customWidth="1"/>
    <col min="5639" max="5639" width="20.75" style="1" customWidth="1"/>
    <col min="5640" max="5641" width="17.625" style="1" customWidth="1"/>
    <col min="5642" max="5642" width="15.875" style="1" bestFit="1" customWidth="1"/>
    <col min="5643" max="5643" width="18.125" style="1" customWidth="1"/>
    <col min="5644" max="5644" width="17.625" style="1" customWidth="1"/>
    <col min="5645" max="5645" width="20.75" style="1" customWidth="1"/>
    <col min="5646" max="5647" width="9" style="1"/>
    <col min="5648" max="5648" width="16.75" style="1" bestFit="1" customWidth="1"/>
    <col min="5649" max="5649" width="15.625" style="1" bestFit="1" customWidth="1"/>
    <col min="5650" max="5650" width="9" style="1"/>
    <col min="5651" max="5651" width="15.625" style="1" bestFit="1" customWidth="1"/>
    <col min="5652" max="5888" width="9" style="1"/>
    <col min="5889" max="5889" width="44.25" style="1" customWidth="1"/>
    <col min="5890" max="5890" width="18.125" style="1" customWidth="1"/>
    <col min="5891" max="5891" width="20.75" style="1" customWidth="1"/>
    <col min="5892" max="5892" width="16.125" style="1" customWidth="1"/>
    <col min="5893" max="5893" width="17.125" style="1" customWidth="1"/>
    <col min="5894" max="5894" width="14.875" style="1" customWidth="1"/>
    <col min="5895" max="5895" width="20.75" style="1" customWidth="1"/>
    <col min="5896" max="5897" width="17.625" style="1" customWidth="1"/>
    <col min="5898" max="5898" width="15.875" style="1" bestFit="1" customWidth="1"/>
    <col min="5899" max="5899" width="18.125" style="1" customWidth="1"/>
    <col min="5900" max="5900" width="17.625" style="1" customWidth="1"/>
    <col min="5901" max="5901" width="20.75" style="1" customWidth="1"/>
    <col min="5902" max="5903" width="9" style="1"/>
    <col min="5904" max="5904" width="16.75" style="1" bestFit="1" customWidth="1"/>
    <col min="5905" max="5905" width="15.625" style="1" bestFit="1" customWidth="1"/>
    <col min="5906" max="5906" width="9" style="1"/>
    <col min="5907" max="5907" width="15.625" style="1" bestFit="1" customWidth="1"/>
    <col min="5908" max="6144" width="9" style="1"/>
    <col min="6145" max="6145" width="44.25" style="1" customWidth="1"/>
    <col min="6146" max="6146" width="18.125" style="1" customWidth="1"/>
    <col min="6147" max="6147" width="20.75" style="1" customWidth="1"/>
    <col min="6148" max="6148" width="16.125" style="1" customWidth="1"/>
    <col min="6149" max="6149" width="17.125" style="1" customWidth="1"/>
    <col min="6150" max="6150" width="14.875" style="1" customWidth="1"/>
    <col min="6151" max="6151" width="20.75" style="1" customWidth="1"/>
    <col min="6152" max="6153" width="17.625" style="1" customWidth="1"/>
    <col min="6154" max="6154" width="15.875" style="1" bestFit="1" customWidth="1"/>
    <col min="6155" max="6155" width="18.125" style="1" customWidth="1"/>
    <col min="6156" max="6156" width="17.625" style="1" customWidth="1"/>
    <col min="6157" max="6157" width="20.75" style="1" customWidth="1"/>
    <col min="6158" max="6159" width="9" style="1"/>
    <col min="6160" max="6160" width="16.75" style="1" bestFit="1" customWidth="1"/>
    <col min="6161" max="6161" width="15.625" style="1" bestFit="1" customWidth="1"/>
    <col min="6162" max="6162" width="9" style="1"/>
    <col min="6163" max="6163" width="15.625" style="1" bestFit="1" customWidth="1"/>
    <col min="6164" max="6400" width="9" style="1"/>
    <col min="6401" max="6401" width="44.25" style="1" customWidth="1"/>
    <col min="6402" max="6402" width="18.125" style="1" customWidth="1"/>
    <col min="6403" max="6403" width="20.75" style="1" customWidth="1"/>
    <col min="6404" max="6404" width="16.125" style="1" customWidth="1"/>
    <col min="6405" max="6405" width="17.125" style="1" customWidth="1"/>
    <col min="6406" max="6406" width="14.875" style="1" customWidth="1"/>
    <col min="6407" max="6407" width="20.75" style="1" customWidth="1"/>
    <col min="6408" max="6409" width="17.625" style="1" customWidth="1"/>
    <col min="6410" max="6410" width="15.875" style="1" bestFit="1" customWidth="1"/>
    <col min="6411" max="6411" width="18.125" style="1" customWidth="1"/>
    <col min="6412" max="6412" width="17.625" style="1" customWidth="1"/>
    <col min="6413" max="6413" width="20.75" style="1" customWidth="1"/>
    <col min="6414" max="6415" width="9" style="1"/>
    <col min="6416" max="6416" width="16.75" style="1" bestFit="1" customWidth="1"/>
    <col min="6417" max="6417" width="15.625" style="1" bestFit="1" customWidth="1"/>
    <col min="6418" max="6418" width="9" style="1"/>
    <col min="6419" max="6419" width="15.625" style="1" bestFit="1" customWidth="1"/>
    <col min="6420" max="6656" width="9" style="1"/>
    <col min="6657" max="6657" width="44.25" style="1" customWidth="1"/>
    <col min="6658" max="6658" width="18.125" style="1" customWidth="1"/>
    <col min="6659" max="6659" width="20.75" style="1" customWidth="1"/>
    <col min="6660" max="6660" width="16.125" style="1" customWidth="1"/>
    <col min="6661" max="6661" width="17.125" style="1" customWidth="1"/>
    <col min="6662" max="6662" width="14.875" style="1" customWidth="1"/>
    <col min="6663" max="6663" width="20.75" style="1" customWidth="1"/>
    <col min="6664" max="6665" width="17.625" style="1" customWidth="1"/>
    <col min="6666" max="6666" width="15.875" style="1" bestFit="1" customWidth="1"/>
    <col min="6667" max="6667" width="18.125" style="1" customWidth="1"/>
    <col min="6668" max="6668" width="17.625" style="1" customWidth="1"/>
    <col min="6669" max="6669" width="20.75" style="1" customWidth="1"/>
    <col min="6670" max="6671" width="9" style="1"/>
    <col min="6672" max="6672" width="16.75" style="1" bestFit="1" customWidth="1"/>
    <col min="6673" max="6673" width="15.625" style="1" bestFit="1" customWidth="1"/>
    <col min="6674" max="6674" width="9" style="1"/>
    <col min="6675" max="6675" width="15.625" style="1" bestFit="1" customWidth="1"/>
    <col min="6676" max="6912" width="9" style="1"/>
    <col min="6913" max="6913" width="44.25" style="1" customWidth="1"/>
    <col min="6914" max="6914" width="18.125" style="1" customWidth="1"/>
    <col min="6915" max="6915" width="20.75" style="1" customWidth="1"/>
    <col min="6916" max="6916" width="16.125" style="1" customWidth="1"/>
    <col min="6917" max="6917" width="17.125" style="1" customWidth="1"/>
    <col min="6918" max="6918" width="14.875" style="1" customWidth="1"/>
    <col min="6919" max="6919" width="20.75" style="1" customWidth="1"/>
    <col min="6920" max="6921" width="17.625" style="1" customWidth="1"/>
    <col min="6922" max="6922" width="15.875" style="1" bestFit="1" customWidth="1"/>
    <col min="6923" max="6923" width="18.125" style="1" customWidth="1"/>
    <col min="6924" max="6924" width="17.625" style="1" customWidth="1"/>
    <col min="6925" max="6925" width="20.75" style="1" customWidth="1"/>
    <col min="6926" max="6927" width="9" style="1"/>
    <col min="6928" max="6928" width="16.75" style="1" bestFit="1" customWidth="1"/>
    <col min="6929" max="6929" width="15.625" style="1" bestFit="1" customWidth="1"/>
    <col min="6930" max="6930" width="9" style="1"/>
    <col min="6931" max="6931" width="15.625" style="1" bestFit="1" customWidth="1"/>
    <col min="6932" max="7168" width="9" style="1"/>
    <col min="7169" max="7169" width="44.25" style="1" customWidth="1"/>
    <col min="7170" max="7170" width="18.125" style="1" customWidth="1"/>
    <col min="7171" max="7171" width="20.75" style="1" customWidth="1"/>
    <col min="7172" max="7172" width="16.125" style="1" customWidth="1"/>
    <col min="7173" max="7173" width="17.125" style="1" customWidth="1"/>
    <col min="7174" max="7174" width="14.875" style="1" customWidth="1"/>
    <col min="7175" max="7175" width="20.75" style="1" customWidth="1"/>
    <col min="7176" max="7177" width="17.625" style="1" customWidth="1"/>
    <col min="7178" max="7178" width="15.875" style="1" bestFit="1" customWidth="1"/>
    <col min="7179" max="7179" width="18.125" style="1" customWidth="1"/>
    <col min="7180" max="7180" width="17.625" style="1" customWidth="1"/>
    <col min="7181" max="7181" width="20.75" style="1" customWidth="1"/>
    <col min="7182" max="7183" width="9" style="1"/>
    <col min="7184" max="7184" width="16.75" style="1" bestFit="1" customWidth="1"/>
    <col min="7185" max="7185" width="15.625" style="1" bestFit="1" customWidth="1"/>
    <col min="7186" max="7186" width="9" style="1"/>
    <col min="7187" max="7187" width="15.625" style="1" bestFit="1" customWidth="1"/>
    <col min="7188" max="7424" width="9" style="1"/>
    <col min="7425" max="7425" width="44.25" style="1" customWidth="1"/>
    <col min="7426" max="7426" width="18.125" style="1" customWidth="1"/>
    <col min="7427" max="7427" width="20.75" style="1" customWidth="1"/>
    <col min="7428" max="7428" width="16.125" style="1" customWidth="1"/>
    <col min="7429" max="7429" width="17.125" style="1" customWidth="1"/>
    <col min="7430" max="7430" width="14.875" style="1" customWidth="1"/>
    <col min="7431" max="7431" width="20.75" style="1" customWidth="1"/>
    <col min="7432" max="7433" width="17.625" style="1" customWidth="1"/>
    <col min="7434" max="7434" width="15.875" style="1" bestFit="1" customWidth="1"/>
    <col min="7435" max="7435" width="18.125" style="1" customWidth="1"/>
    <col min="7436" max="7436" width="17.625" style="1" customWidth="1"/>
    <col min="7437" max="7437" width="20.75" style="1" customWidth="1"/>
    <col min="7438" max="7439" width="9" style="1"/>
    <col min="7440" max="7440" width="16.75" style="1" bestFit="1" customWidth="1"/>
    <col min="7441" max="7441" width="15.625" style="1" bestFit="1" customWidth="1"/>
    <col min="7442" max="7442" width="9" style="1"/>
    <col min="7443" max="7443" width="15.625" style="1" bestFit="1" customWidth="1"/>
    <col min="7444" max="7680" width="9" style="1"/>
    <col min="7681" max="7681" width="44.25" style="1" customWidth="1"/>
    <col min="7682" max="7682" width="18.125" style="1" customWidth="1"/>
    <col min="7683" max="7683" width="20.75" style="1" customWidth="1"/>
    <col min="7684" max="7684" width="16.125" style="1" customWidth="1"/>
    <col min="7685" max="7685" width="17.125" style="1" customWidth="1"/>
    <col min="7686" max="7686" width="14.875" style="1" customWidth="1"/>
    <col min="7687" max="7687" width="20.75" style="1" customWidth="1"/>
    <col min="7688" max="7689" width="17.625" style="1" customWidth="1"/>
    <col min="7690" max="7690" width="15.875" style="1" bestFit="1" customWidth="1"/>
    <col min="7691" max="7691" width="18.125" style="1" customWidth="1"/>
    <col min="7692" max="7692" width="17.625" style="1" customWidth="1"/>
    <col min="7693" max="7693" width="20.75" style="1" customWidth="1"/>
    <col min="7694" max="7695" width="9" style="1"/>
    <col min="7696" max="7696" width="16.75" style="1" bestFit="1" customWidth="1"/>
    <col min="7697" max="7697" width="15.625" style="1" bestFit="1" customWidth="1"/>
    <col min="7698" max="7698" width="9" style="1"/>
    <col min="7699" max="7699" width="15.625" style="1" bestFit="1" customWidth="1"/>
    <col min="7700" max="7936" width="9" style="1"/>
    <col min="7937" max="7937" width="44.25" style="1" customWidth="1"/>
    <col min="7938" max="7938" width="18.125" style="1" customWidth="1"/>
    <col min="7939" max="7939" width="20.75" style="1" customWidth="1"/>
    <col min="7940" max="7940" width="16.125" style="1" customWidth="1"/>
    <col min="7941" max="7941" width="17.125" style="1" customWidth="1"/>
    <col min="7942" max="7942" width="14.875" style="1" customWidth="1"/>
    <col min="7943" max="7943" width="20.75" style="1" customWidth="1"/>
    <col min="7944" max="7945" width="17.625" style="1" customWidth="1"/>
    <col min="7946" max="7946" width="15.875" style="1" bestFit="1" customWidth="1"/>
    <col min="7947" max="7947" width="18.125" style="1" customWidth="1"/>
    <col min="7948" max="7948" width="17.625" style="1" customWidth="1"/>
    <col min="7949" max="7949" width="20.75" style="1" customWidth="1"/>
    <col min="7950" max="7951" width="9" style="1"/>
    <col min="7952" max="7952" width="16.75" style="1" bestFit="1" customWidth="1"/>
    <col min="7953" max="7953" width="15.625" style="1" bestFit="1" customWidth="1"/>
    <col min="7954" max="7954" width="9" style="1"/>
    <col min="7955" max="7955" width="15.625" style="1" bestFit="1" customWidth="1"/>
    <col min="7956" max="8192" width="9" style="1"/>
    <col min="8193" max="8193" width="44.25" style="1" customWidth="1"/>
    <col min="8194" max="8194" width="18.125" style="1" customWidth="1"/>
    <col min="8195" max="8195" width="20.75" style="1" customWidth="1"/>
    <col min="8196" max="8196" width="16.125" style="1" customWidth="1"/>
    <col min="8197" max="8197" width="17.125" style="1" customWidth="1"/>
    <col min="8198" max="8198" width="14.875" style="1" customWidth="1"/>
    <col min="8199" max="8199" width="20.75" style="1" customWidth="1"/>
    <col min="8200" max="8201" width="17.625" style="1" customWidth="1"/>
    <col min="8202" max="8202" width="15.875" style="1" bestFit="1" customWidth="1"/>
    <col min="8203" max="8203" width="18.125" style="1" customWidth="1"/>
    <col min="8204" max="8204" width="17.625" style="1" customWidth="1"/>
    <col min="8205" max="8205" width="20.75" style="1" customWidth="1"/>
    <col min="8206" max="8207" width="9" style="1"/>
    <col min="8208" max="8208" width="16.75" style="1" bestFit="1" customWidth="1"/>
    <col min="8209" max="8209" width="15.625" style="1" bestFit="1" customWidth="1"/>
    <col min="8210" max="8210" width="9" style="1"/>
    <col min="8211" max="8211" width="15.625" style="1" bestFit="1" customWidth="1"/>
    <col min="8212" max="8448" width="9" style="1"/>
    <col min="8449" max="8449" width="44.25" style="1" customWidth="1"/>
    <col min="8450" max="8450" width="18.125" style="1" customWidth="1"/>
    <col min="8451" max="8451" width="20.75" style="1" customWidth="1"/>
    <col min="8452" max="8452" width="16.125" style="1" customWidth="1"/>
    <col min="8453" max="8453" width="17.125" style="1" customWidth="1"/>
    <col min="8454" max="8454" width="14.875" style="1" customWidth="1"/>
    <col min="8455" max="8455" width="20.75" style="1" customWidth="1"/>
    <col min="8456" max="8457" width="17.625" style="1" customWidth="1"/>
    <col min="8458" max="8458" width="15.875" style="1" bestFit="1" customWidth="1"/>
    <col min="8459" max="8459" width="18.125" style="1" customWidth="1"/>
    <col min="8460" max="8460" width="17.625" style="1" customWidth="1"/>
    <col min="8461" max="8461" width="20.75" style="1" customWidth="1"/>
    <col min="8462" max="8463" width="9" style="1"/>
    <col min="8464" max="8464" width="16.75" style="1" bestFit="1" customWidth="1"/>
    <col min="8465" max="8465" width="15.625" style="1" bestFit="1" customWidth="1"/>
    <col min="8466" max="8466" width="9" style="1"/>
    <col min="8467" max="8467" width="15.625" style="1" bestFit="1" customWidth="1"/>
    <col min="8468" max="8704" width="9" style="1"/>
    <col min="8705" max="8705" width="44.25" style="1" customWidth="1"/>
    <col min="8706" max="8706" width="18.125" style="1" customWidth="1"/>
    <col min="8707" max="8707" width="20.75" style="1" customWidth="1"/>
    <col min="8708" max="8708" width="16.125" style="1" customWidth="1"/>
    <col min="8709" max="8709" width="17.125" style="1" customWidth="1"/>
    <col min="8710" max="8710" width="14.875" style="1" customWidth="1"/>
    <col min="8711" max="8711" width="20.75" style="1" customWidth="1"/>
    <col min="8712" max="8713" width="17.625" style="1" customWidth="1"/>
    <col min="8714" max="8714" width="15.875" style="1" bestFit="1" customWidth="1"/>
    <col min="8715" max="8715" width="18.125" style="1" customWidth="1"/>
    <col min="8716" max="8716" width="17.625" style="1" customWidth="1"/>
    <col min="8717" max="8717" width="20.75" style="1" customWidth="1"/>
    <col min="8718" max="8719" width="9" style="1"/>
    <col min="8720" max="8720" width="16.75" style="1" bestFit="1" customWidth="1"/>
    <col min="8721" max="8721" width="15.625" style="1" bestFit="1" customWidth="1"/>
    <col min="8722" max="8722" width="9" style="1"/>
    <col min="8723" max="8723" width="15.625" style="1" bestFit="1" customWidth="1"/>
    <col min="8724" max="8960" width="9" style="1"/>
    <col min="8961" max="8961" width="44.25" style="1" customWidth="1"/>
    <col min="8962" max="8962" width="18.125" style="1" customWidth="1"/>
    <col min="8963" max="8963" width="20.75" style="1" customWidth="1"/>
    <col min="8964" max="8964" width="16.125" style="1" customWidth="1"/>
    <col min="8965" max="8965" width="17.125" style="1" customWidth="1"/>
    <col min="8966" max="8966" width="14.875" style="1" customWidth="1"/>
    <col min="8967" max="8967" width="20.75" style="1" customWidth="1"/>
    <col min="8968" max="8969" width="17.625" style="1" customWidth="1"/>
    <col min="8970" max="8970" width="15.875" style="1" bestFit="1" customWidth="1"/>
    <col min="8971" max="8971" width="18.125" style="1" customWidth="1"/>
    <col min="8972" max="8972" width="17.625" style="1" customWidth="1"/>
    <col min="8973" max="8973" width="20.75" style="1" customWidth="1"/>
    <col min="8974" max="8975" width="9" style="1"/>
    <col min="8976" max="8976" width="16.75" style="1" bestFit="1" customWidth="1"/>
    <col min="8977" max="8977" width="15.625" style="1" bestFit="1" customWidth="1"/>
    <col min="8978" max="8978" width="9" style="1"/>
    <col min="8979" max="8979" width="15.625" style="1" bestFit="1" customWidth="1"/>
    <col min="8980" max="9216" width="9" style="1"/>
    <col min="9217" max="9217" width="44.25" style="1" customWidth="1"/>
    <col min="9218" max="9218" width="18.125" style="1" customWidth="1"/>
    <col min="9219" max="9219" width="20.75" style="1" customWidth="1"/>
    <col min="9220" max="9220" width="16.125" style="1" customWidth="1"/>
    <col min="9221" max="9221" width="17.125" style="1" customWidth="1"/>
    <col min="9222" max="9222" width="14.875" style="1" customWidth="1"/>
    <col min="9223" max="9223" width="20.75" style="1" customWidth="1"/>
    <col min="9224" max="9225" width="17.625" style="1" customWidth="1"/>
    <col min="9226" max="9226" width="15.875" style="1" bestFit="1" customWidth="1"/>
    <col min="9227" max="9227" width="18.125" style="1" customWidth="1"/>
    <col min="9228" max="9228" width="17.625" style="1" customWidth="1"/>
    <col min="9229" max="9229" width="20.75" style="1" customWidth="1"/>
    <col min="9230" max="9231" width="9" style="1"/>
    <col min="9232" max="9232" width="16.75" style="1" bestFit="1" customWidth="1"/>
    <col min="9233" max="9233" width="15.625" style="1" bestFit="1" customWidth="1"/>
    <col min="9234" max="9234" width="9" style="1"/>
    <col min="9235" max="9235" width="15.625" style="1" bestFit="1" customWidth="1"/>
    <col min="9236" max="9472" width="9" style="1"/>
    <col min="9473" max="9473" width="44.25" style="1" customWidth="1"/>
    <col min="9474" max="9474" width="18.125" style="1" customWidth="1"/>
    <col min="9475" max="9475" width="20.75" style="1" customWidth="1"/>
    <col min="9476" max="9476" width="16.125" style="1" customWidth="1"/>
    <col min="9477" max="9477" width="17.125" style="1" customWidth="1"/>
    <col min="9478" max="9478" width="14.875" style="1" customWidth="1"/>
    <col min="9479" max="9479" width="20.75" style="1" customWidth="1"/>
    <col min="9480" max="9481" width="17.625" style="1" customWidth="1"/>
    <col min="9482" max="9482" width="15.875" style="1" bestFit="1" customWidth="1"/>
    <col min="9483" max="9483" width="18.125" style="1" customWidth="1"/>
    <col min="9484" max="9484" width="17.625" style="1" customWidth="1"/>
    <col min="9485" max="9485" width="20.75" style="1" customWidth="1"/>
    <col min="9486" max="9487" width="9" style="1"/>
    <col min="9488" max="9488" width="16.75" style="1" bestFit="1" customWidth="1"/>
    <col min="9489" max="9489" width="15.625" style="1" bestFit="1" customWidth="1"/>
    <col min="9490" max="9490" width="9" style="1"/>
    <col min="9491" max="9491" width="15.625" style="1" bestFit="1" customWidth="1"/>
    <col min="9492" max="9728" width="9" style="1"/>
    <col min="9729" max="9729" width="44.25" style="1" customWidth="1"/>
    <col min="9730" max="9730" width="18.125" style="1" customWidth="1"/>
    <col min="9731" max="9731" width="20.75" style="1" customWidth="1"/>
    <col min="9732" max="9732" width="16.125" style="1" customWidth="1"/>
    <col min="9733" max="9733" width="17.125" style="1" customWidth="1"/>
    <col min="9734" max="9734" width="14.875" style="1" customWidth="1"/>
    <col min="9735" max="9735" width="20.75" style="1" customWidth="1"/>
    <col min="9736" max="9737" width="17.625" style="1" customWidth="1"/>
    <col min="9738" max="9738" width="15.875" style="1" bestFit="1" customWidth="1"/>
    <col min="9739" max="9739" width="18.125" style="1" customWidth="1"/>
    <col min="9740" max="9740" width="17.625" style="1" customWidth="1"/>
    <col min="9741" max="9741" width="20.75" style="1" customWidth="1"/>
    <col min="9742" max="9743" width="9" style="1"/>
    <col min="9744" max="9744" width="16.75" style="1" bestFit="1" customWidth="1"/>
    <col min="9745" max="9745" width="15.625" style="1" bestFit="1" customWidth="1"/>
    <col min="9746" max="9746" width="9" style="1"/>
    <col min="9747" max="9747" width="15.625" style="1" bestFit="1" customWidth="1"/>
    <col min="9748" max="9984" width="9" style="1"/>
    <col min="9985" max="9985" width="44.25" style="1" customWidth="1"/>
    <col min="9986" max="9986" width="18.125" style="1" customWidth="1"/>
    <col min="9987" max="9987" width="20.75" style="1" customWidth="1"/>
    <col min="9988" max="9988" width="16.125" style="1" customWidth="1"/>
    <col min="9989" max="9989" width="17.125" style="1" customWidth="1"/>
    <col min="9990" max="9990" width="14.875" style="1" customWidth="1"/>
    <col min="9991" max="9991" width="20.75" style="1" customWidth="1"/>
    <col min="9992" max="9993" width="17.625" style="1" customWidth="1"/>
    <col min="9994" max="9994" width="15.875" style="1" bestFit="1" customWidth="1"/>
    <col min="9995" max="9995" width="18.125" style="1" customWidth="1"/>
    <col min="9996" max="9996" width="17.625" style="1" customWidth="1"/>
    <col min="9997" max="9997" width="20.75" style="1" customWidth="1"/>
    <col min="9998" max="9999" width="9" style="1"/>
    <col min="10000" max="10000" width="16.75" style="1" bestFit="1" customWidth="1"/>
    <col min="10001" max="10001" width="15.625" style="1" bestFit="1" customWidth="1"/>
    <col min="10002" max="10002" width="9" style="1"/>
    <col min="10003" max="10003" width="15.625" style="1" bestFit="1" customWidth="1"/>
    <col min="10004" max="10240" width="9" style="1"/>
    <col min="10241" max="10241" width="44.25" style="1" customWidth="1"/>
    <col min="10242" max="10242" width="18.125" style="1" customWidth="1"/>
    <col min="10243" max="10243" width="20.75" style="1" customWidth="1"/>
    <col min="10244" max="10244" width="16.125" style="1" customWidth="1"/>
    <col min="10245" max="10245" width="17.125" style="1" customWidth="1"/>
    <col min="10246" max="10246" width="14.875" style="1" customWidth="1"/>
    <col min="10247" max="10247" width="20.75" style="1" customWidth="1"/>
    <col min="10248" max="10249" width="17.625" style="1" customWidth="1"/>
    <col min="10250" max="10250" width="15.875" style="1" bestFit="1" customWidth="1"/>
    <col min="10251" max="10251" width="18.125" style="1" customWidth="1"/>
    <col min="10252" max="10252" width="17.625" style="1" customWidth="1"/>
    <col min="10253" max="10253" width="20.75" style="1" customWidth="1"/>
    <col min="10254" max="10255" width="9" style="1"/>
    <col min="10256" max="10256" width="16.75" style="1" bestFit="1" customWidth="1"/>
    <col min="10257" max="10257" width="15.625" style="1" bestFit="1" customWidth="1"/>
    <col min="10258" max="10258" width="9" style="1"/>
    <col min="10259" max="10259" width="15.625" style="1" bestFit="1" customWidth="1"/>
    <col min="10260" max="10496" width="9" style="1"/>
    <col min="10497" max="10497" width="44.25" style="1" customWidth="1"/>
    <col min="10498" max="10498" width="18.125" style="1" customWidth="1"/>
    <col min="10499" max="10499" width="20.75" style="1" customWidth="1"/>
    <col min="10500" max="10500" width="16.125" style="1" customWidth="1"/>
    <col min="10501" max="10501" width="17.125" style="1" customWidth="1"/>
    <col min="10502" max="10502" width="14.875" style="1" customWidth="1"/>
    <col min="10503" max="10503" width="20.75" style="1" customWidth="1"/>
    <col min="10504" max="10505" width="17.625" style="1" customWidth="1"/>
    <col min="10506" max="10506" width="15.875" style="1" bestFit="1" customWidth="1"/>
    <col min="10507" max="10507" width="18.125" style="1" customWidth="1"/>
    <col min="10508" max="10508" width="17.625" style="1" customWidth="1"/>
    <col min="10509" max="10509" width="20.75" style="1" customWidth="1"/>
    <col min="10510" max="10511" width="9" style="1"/>
    <col min="10512" max="10512" width="16.75" style="1" bestFit="1" customWidth="1"/>
    <col min="10513" max="10513" width="15.625" style="1" bestFit="1" customWidth="1"/>
    <col min="10514" max="10514" width="9" style="1"/>
    <col min="10515" max="10515" width="15.625" style="1" bestFit="1" customWidth="1"/>
    <col min="10516" max="10752" width="9" style="1"/>
    <col min="10753" max="10753" width="44.25" style="1" customWidth="1"/>
    <col min="10754" max="10754" width="18.125" style="1" customWidth="1"/>
    <col min="10755" max="10755" width="20.75" style="1" customWidth="1"/>
    <col min="10756" max="10756" width="16.125" style="1" customWidth="1"/>
    <col min="10757" max="10757" width="17.125" style="1" customWidth="1"/>
    <col min="10758" max="10758" width="14.875" style="1" customWidth="1"/>
    <col min="10759" max="10759" width="20.75" style="1" customWidth="1"/>
    <col min="10760" max="10761" width="17.625" style="1" customWidth="1"/>
    <col min="10762" max="10762" width="15.875" style="1" bestFit="1" customWidth="1"/>
    <col min="10763" max="10763" width="18.125" style="1" customWidth="1"/>
    <col min="10764" max="10764" width="17.625" style="1" customWidth="1"/>
    <col min="10765" max="10765" width="20.75" style="1" customWidth="1"/>
    <col min="10766" max="10767" width="9" style="1"/>
    <col min="10768" max="10768" width="16.75" style="1" bestFit="1" customWidth="1"/>
    <col min="10769" max="10769" width="15.625" style="1" bestFit="1" customWidth="1"/>
    <col min="10770" max="10770" width="9" style="1"/>
    <col min="10771" max="10771" width="15.625" style="1" bestFit="1" customWidth="1"/>
    <col min="10772" max="11008" width="9" style="1"/>
    <col min="11009" max="11009" width="44.25" style="1" customWidth="1"/>
    <col min="11010" max="11010" width="18.125" style="1" customWidth="1"/>
    <col min="11011" max="11011" width="20.75" style="1" customWidth="1"/>
    <col min="11012" max="11012" width="16.125" style="1" customWidth="1"/>
    <col min="11013" max="11013" width="17.125" style="1" customWidth="1"/>
    <col min="11014" max="11014" width="14.875" style="1" customWidth="1"/>
    <col min="11015" max="11015" width="20.75" style="1" customWidth="1"/>
    <col min="11016" max="11017" width="17.625" style="1" customWidth="1"/>
    <col min="11018" max="11018" width="15.875" style="1" bestFit="1" customWidth="1"/>
    <col min="11019" max="11019" width="18.125" style="1" customWidth="1"/>
    <col min="11020" max="11020" width="17.625" style="1" customWidth="1"/>
    <col min="11021" max="11021" width="20.75" style="1" customWidth="1"/>
    <col min="11022" max="11023" width="9" style="1"/>
    <col min="11024" max="11024" width="16.75" style="1" bestFit="1" customWidth="1"/>
    <col min="11025" max="11025" width="15.625" style="1" bestFit="1" customWidth="1"/>
    <col min="11026" max="11026" width="9" style="1"/>
    <col min="11027" max="11027" width="15.625" style="1" bestFit="1" customWidth="1"/>
    <col min="11028" max="11264" width="9" style="1"/>
    <col min="11265" max="11265" width="44.25" style="1" customWidth="1"/>
    <col min="11266" max="11266" width="18.125" style="1" customWidth="1"/>
    <col min="11267" max="11267" width="20.75" style="1" customWidth="1"/>
    <col min="11268" max="11268" width="16.125" style="1" customWidth="1"/>
    <col min="11269" max="11269" width="17.125" style="1" customWidth="1"/>
    <col min="11270" max="11270" width="14.875" style="1" customWidth="1"/>
    <col min="11271" max="11271" width="20.75" style="1" customWidth="1"/>
    <col min="11272" max="11273" width="17.625" style="1" customWidth="1"/>
    <col min="11274" max="11274" width="15.875" style="1" bestFit="1" customWidth="1"/>
    <col min="11275" max="11275" width="18.125" style="1" customWidth="1"/>
    <col min="11276" max="11276" width="17.625" style="1" customWidth="1"/>
    <col min="11277" max="11277" width="20.75" style="1" customWidth="1"/>
    <col min="11278" max="11279" width="9" style="1"/>
    <col min="11280" max="11280" width="16.75" style="1" bestFit="1" customWidth="1"/>
    <col min="11281" max="11281" width="15.625" style="1" bestFit="1" customWidth="1"/>
    <col min="11282" max="11282" width="9" style="1"/>
    <col min="11283" max="11283" width="15.625" style="1" bestFit="1" customWidth="1"/>
    <col min="11284" max="11520" width="9" style="1"/>
    <col min="11521" max="11521" width="44.25" style="1" customWidth="1"/>
    <col min="11522" max="11522" width="18.125" style="1" customWidth="1"/>
    <col min="11523" max="11523" width="20.75" style="1" customWidth="1"/>
    <col min="11524" max="11524" width="16.125" style="1" customWidth="1"/>
    <col min="11525" max="11525" width="17.125" style="1" customWidth="1"/>
    <col min="11526" max="11526" width="14.875" style="1" customWidth="1"/>
    <col min="11527" max="11527" width="20.75" style="1" customWidth="1"/>
    <col min="11528" max="11529" width="17.625" style="1" customWidth="1"/>
    <col min="11530" max="11530" width="15.875" style="1" bestFit="1" customWidth="1"/>
    <col min="11531" max="11531" width="18.125" style="1" customWidth="1"/>
    <col min="11532" max="11532" width="17.625" style="1" customWidth="1"/>
    <col min="11533" max="11533" width="20.75" style="1" customWidth="1"/>
    <col min="11534" max="11535" width="9" style="1"/>
    <col min="11536" max="11536" width="16.75" style="1" bestFit="1" customWidth="1"/>
    <col min="11537" max="11537" width="15.625" style="1" bestFit="1" customWidth="1"/>
    <col min="11538" max="11538" width="9" style="1"/>
    <col min="11539" max="11539" width="15.625" style="1" bestFit="1" customWidth="1"/>
    <col min="11540" max="11776" width="9" style="1"/>
    <col min="11777" max="11777" width="44.25" style="1" customWidth="1"/>
    <col min="11778" max="11778" width="18.125" style="1" customWidth="1"/>
    <col min="11779" max="11779" width="20.75" style="1" customWidth="1"/>
    <col min="11780" max="11780" width="16.125" style="1" customWidth="1"/>
    <col min="11781" max="11781" width="17.125" style="1" customWidth="1"/>
    <col min="11782" max="11782" width="14.875" style="1" customWidth="1"/>
    <col min="11783" max="11783" width="20.75" style="1" customWidth="1"/>
    <col min="11784" max="11785" width="17.625" style="1" customWidth="1"/>
    <col min="11786" max="11786" width="15.875" style="1" bestFit="1" customWidth="1"/>
    <col min="11787" max="11787" width="18.125" style="1" customWidth="1"/>
    <col min="11788" max="11788" width="17.625" style="1" customWidth="1"/>
    <col min="11789" max="11789" width="20.75" style="1" customWidth="1"/>
    <col min="11790" max="11791" width="9" style="1"/>
    <col min="11792" max="11792" width="16.75" style="1" bestFit="1" customWidth="1"/>
    <col min="11793" max="11793" width="15.625" style="1" bestFit="1" customWidth="1"/>
    <col min="11794" max="11794" width="9" style="1"/>
    <col min="11795" max="11795" width="15.625" style="1" bestFit="1" customWidth="1"/>
    <col min="11796" max="12032" width="9" style="1"/>
    <col min="12033" max="12033" width="44.25" style="1" customWidth="1"/>
    <col min="12034" max="12034" width="18.125" style="1" customWidth="1"/>
    <col min="12035" max="12035" width="20.75" style="1" customWidth="1"/>
    <col min="12036" max="12036" width="16.125" style="1" customWidth="1"/>
    <col min="12037" max="12037" width="17.125" style="1" customWidth="1"/>
    <col min="12038" max="12038" width="14.875" style="1" customWidth="1"/>
    <col min="12039" max="12039" width="20.75" style="1" customWidth="1"/>
    <col min="12040" max="12041" width="17.625" style="1" customWidth="1"/>
    <col min="12042" max="12042" width="15.875" style="1" bestFit="1" customWidth="1"/>
    <col min="12043" max="12043" width="18.125" style="1" customWidth="1"/>
    <col min="12044" max="12044" width="17.625" style="1" customWidth="1"/>
    <col min="12045" max="12045" width="20.75" style="1" customWidth="1"/>
    <col min="12046" max="12047" width="9" style="1"/>
    <col min="12048" max="12048" width="16.75" style="1" bestFit="1" customWidth="1"/>
    <col min="12049" max="12049" width="15.625" style="1" bestFit="1" customWidth="1"/>
    <col min="12050" max="12050" width="9" style="1"/>
    <col min="12051" max="12051" width="15.625" style="1" bestFit="1" customWidth="1"/>
    <col min="12052" max="12288" width="9" style="1"/>
    <col min="12289" max="12289" width="44.25" style="1" customWidth="1"/>
    <col min="12290" max="12290" width="18.125" style="1" customWidth="1"/>
    <col min="12291" max="12291" width="20.75" style="1" customWidth="1"/>
    <col min="12292" max="12292" width="16.125" style="1" customWidth="1"/>
    <col min="12293" max="12293" width="17.125" style="1" customWidth="1"/>
    <col min="12294" max="12294" width="14.875" style="1" customWidth="1"/>
    <col min="12295" max="12295" width="20.75" style="1" customWidth="1"/>
    <col min="12296" max="12297" width="17.625" style="1" customWidth="1"/>
    <col min="12298" max="12298" width="15.875" style="1" bestFit="1" customWidth="1"/>
    <col min="12299" max="12299" width="18.125" style="1" customWidth="1"/>
    <col min="12300" max="12300" width="17.625" style="1" customWidth="1"/>
    <col min="12301" max="12301" width="20.75" style="1" customWidth="1"/>
    <col min="12302" max="12303" width="9" style="1"/>
    <col min="12304" max="12304" width="16.75" style="1" bestFit="1" customWidth="1"/>
    <col min="12305" max="12305" width="15.625" style="1" bestFit="1" customWidth="1"/>
    <col min="12306" max="12306" width="9" style="1"/>
    <col min="12307" max="12307" width="15.625" style="1" bestFit="1" customWidth="1"/>
    <col min="12308" max="12544" width="9" style="1"/>
    <col min="12545" max="12545" width="44.25" style="1" customWidth="1"/>
    <col min="12546" max="12546" width="18.125" style="1" customWidth="1"/>
    <col min="12547" max="12547" width="20.75" style="1" customWidth="1"/>
    <col min="12548" max="12548" width="16.125" style="1" customWidth="1"/>
    <col min="12549" max="12549" width="17.125" style="1" customWidth="1"/>
    <col min="12550" max="12550" width="14.875" style="1" customWidth="1"/>
    <col min="12551" max="12551" width="20.75" style="1" customWidth="1"/>
    <col min="12552" max="12553" width="17.625" style="1" customWidth="1"/>
    <col min="12554" max="12554" width="15.875" style="1" bestFit="1" customWidth="1"/>
    <col min="12555" max="12555" width="18.125" style="1" customWidth="1"/>
    <col min="12556" max="12556" width="17.625" style="1" customWidth="1"/>
    <col min="12557" max="12557" width="20.75" style="1" customWidth="1"/>
    <col min="12558" max="12559" width="9" style="1"/>
    <col min="12560" max="12560" width="16.75" style="1" bestFit="1" customWidth="1"/>
    <col min="12561" max="12561" width="15.625" style="1" bestFit="1" customWidth="1"/>
    <col min="12562" max="12562" width="9" style="1"/>
    <col min="12563" max="12563" width="15.625" style="1" bestFit="1" customWidth="1"/>
    <col min="12564" max="12800" width="9" style="1"/>
    <col min="12801" max="12801" width="44.25" style="1" customWidth="1"/>
    <col min="12802" max="12802" width="18.125" style="1" customWidth="1"/>
    <col min="12803" max="12803" width="20.75" style="1" customWidth="1"/>
    <col min="12804" max="12804" width="16.125" style="1" customWidth="1"/>
    <col min="12805" max="12805" width="17.125" style="1" customWidth="1"/>
    <col min="12806" max="12806" width="14.875" style="1" customWidth="1"/>
    <col min="12807" max="12807" width="20.75" style="1" customWidth="1"/>
    <col min="12808" max="12809" width="17.625" style="1" customWidth="1"/>
    <col min="12810" max="12810" width="15.875" style="1" bestFit="1" customWidth="1"/>
    <col min="12811" max="12811" width="18.125" style="1" customWidth="1"/>
    <col min="12812" max="12812" width="17.625" style="1" customWidth="1"/>
    <col min="12813" max="12813" width="20.75" style="1" customWidth="1"/>
    <col min="12814" max="12815" width="9" style="1"/>
    <col min="12816" max="12816" width="16.75" style="1" bestFit="1" customWidth="1"/>
    <col min="12817" max="12817" width="15.625" style="1" bestFit="1" customWidth="1"/>
    <col min="12818" max="12818" width="9" style="1"/>
    <col min="12819" max="12819" width="15.625" style="1" bestFit="1" customWidth="1"/>
    <col min="12820" max="13056" width="9" style="1"/>
    <col min="13057" max="13057" width="44.25" style="1" customWidth="1"/>
    <col min="13058" max="13058" width="18.125" style="1" customWidth="1"/>
    <col min="13059" max="13059" width="20.75" style="1" customWidth="1"/>
    <col min="13060" max="13060" width="16.125" style="1" customWidth="1"/>
    <col min="13061" max="13061" width="17.125" style="1" customWidth="1"/>
    <col min="13062" max="13062" width="14.875" style="1" customWidth="1"/>
    <col min="13063" max="13063" width="20.75" style="1" customWidth="1"/>
    <col min="13064" max="13065" width="17.625" style="1" customWidth="1"/>
    <col min="13066" max="13066" width="15.875" style="1" bestFit="1" customWidth="1"/>
    <col min="13067" max="13067" width="18.125" style="1" customWidth="1"/>
    <col min="13068" max="13068" width="17.625" style="1" customWidth="1"/>
    <col min="13069" max="13069" width="20.75" style="1" customWidth="1"/>
    <col min="13070" max="13071" width="9" style="1"/>
    <col min="13072" max="13072" width="16.75" style="1" bestFit="1" customWidth="1"/>
    <col min="13073" max="13073" width="15.625" style="1" bestFit="1" customWidth="1"/>
    <col min="13074" max="13074" width="9" style="1"/>
    <col min="13075" max="13075" width="15.625" style="1" bestFit="1" customWidth="1"/>
    <col min="13076" max="13312" width="9" style="1"/>
    <col min="13313" max="13313" width="44.25" style="1" customWidth="1"/>
    <col min="13314" max="13314" width="18.125" style="1" customWidth="1"/>
    <col min="13315" max="13315" width="20.75" style="1" customWidth="1"/>
    <col min="13316" max="13316" width="16.125" style="1" customWidth="1"/>
    <col min="13317" max="13317" width="17.125" style="1" customWidth="1"/>
    <col min="13318" max="13318" width="14.875" style="1" customWidth="1"/>
    <col min="13319" max="13319" width="20.75" style="1" customWidth="1"/>
    <col min="13320" max="13321" width="17.625" style="1" customWidth="1"/>
    <col min="13322" max="13322" width="15.875" style="1" bestFit="1" customWidth="1"/>
    <col min="13323" max="13323" width="18.125" style="1" customWidth="1"/>
    <col min="13324" max="13324" width="17.625" style="1" customWidth="1"/>
    <col min="13325" max="13325" width="20.75" style="1" customWidth="1"/>
    <col min="13326" max="13327" width="9" style="1"/>
    <col min="13328" max="13328" width="16.75" style="1" bestFit="1" customWidth="1"/>
    <col min="13329" max="13329" width="15.625" style="1" bestFit="1" customWidth="1"/>
    <col min="13330" max="13330" width="9" style="1"/>
    <col min="13331" max="13331" width="15.625" style="1" bestFit="1" customWidth="1"/>
    <col min="13332" max="13568" width="9" style="1"/>
    <col min="13569" max="13569" width="44.25" style="1" customWidth="1"/>
    <col min="13570" max="13570" width="18.125" style="1" customWidth="1"/>
    <col min="13571" max="13571" width="20.75" style="1" customWidth="1"/>
    <col min="13572" max="13572" width="16.125" style="1" customWidth="1"/>
    <col min="13573" max="13573" width="17.125" style="1" customWidth="1"/>
    <col min="13574" max="13574" width="14.875" style="1" customWidth="1"/>
    <col min="13575" max="13575" width="20.75" style="1" customWidth="1"/>
    <col min="13576" max="13577" width="17.625" style="1" customWidth="1"/>
    <col min="13578" max="13578" width="15.875" style="1" bestFit="1" customWidth="1"/>
    <col min="13579" max="13579" width="18.125" style="1" customWidth="1"/>
    <col min="13580" max="13580" width="17.625" style="1" customWidth="1"/>
    <col min="13581" max="13581" width="20.75" style="1" customWidth="1"/>
    <col min="13582" max="13583" width="9" style="1"/>
    <col min="13584" max="13584" width="16.75" style="1" bestFit="1" customWidth="1"/>
    <col min="13585" max="13585" width="15.625" style="1" bestFit="1" customWidth="1"/>
    <col min="13586" max="13586" width="9" style="1"/>
    <col min="13587" max="13587" width="15.625" style="1" bestFit="1" customWidth="1"/>
    <col min="13588" max="13824" width="9" style="1"/>
    <col min="13825" max="13825" width="44.25" style="1" customWidth="1"/>
    <col min="13826" max="13826" width="18.125" style="1" customWidth="1"/>
    <col min="13827" max="13827" width="20.75" style="1" customWidth="1"/>
    <col min="13828" max="13828" width="16.125" style="1" customWidth="1"/>
    <col min="13829" max="13829" width="17.125" style="1" customWidth="1"/>
    <col min="13830" max="13830" width="14.875" style="1" customWidth="1"/>
    <col min="13831" max="13831" width="20.75" style="1" customWidth="1"/>
    <col min="13832" max="13833" width="17.625" style="1" customWidth="1"/>
    <col min="13834" max="13834" width="15.875" style="1" bestFit="1" customWidth="1"/>
    <col min="13835" max="13835" width="18.125" style="1" customWidth="1"/>
    <col min="13836" max="13836" width="17.625" style="1" customWidth="1"/>
    <col min="13837" max="13837" width="20.75" style="1" customWidth="1"/>
    <col min="13838" max="13839" width="9" style="1"/>
    <col min="13840" max="13840" width="16.75" style="1" bestFit="1" customWidth="1"/>
    <col min="13841" max="13841" width="15.625" style="1" bestFit="1" customWidth="1"/>
    <col min="13842" max="13842" width="9" style="1"/>
    <col min="13843" max="13843" width="15.625" style="1" bestFit="1" customWidth="1"/>
    <col min="13844" max="14080" width="9" style="1"/>
    <col min="14081" max="14081" width="44.25" style="1" customWidth="1"/>
    <col min="14082" max="14082" width="18.125" style="1" customWidth="1"/>
    <col min="14083" max="14083" width="20.75" style="1" customWidth="1"/>
    <col min="14084" max="14084" width="16.125" style="1" customWidth="1"/>
    <col min="14085" max="14085" width="17.125" style="1" customWidth="1"/>
    <col min="14086" max="14086" width="14.875" style="1" customWidth="1"/>
    <col min="14087" max="14087" width="20.75" style="1" customWidth="1"/>
    <col min="14088" max="14089" width="17.625" style="1" customWidth="1"/>
    <col min="14090" max="14090" width="15.875" style="1" bestFit="1" customWidth="1"/>
    <col min="14091" max="14091" width="18.125" style="1" customWidth="1"/>
    <col min="14092" max="14092" width="17.625" style="1" customWidth="1"/>
    <col min="14093" max="14093" width="20.75" style="1" customWidth="1"/>
    <col min="14094" max="14095" width="9" style="1"/>
    <col min="14096" max="14096" width="16.75" style="1" bestFit="1" customWidth="1"/>
    <col min="14097" max="14097" width="15.625" style="1" bestFit="1" customWidth="1"/>
    <col min="14098" max="14098" width="9" style="1"/>
    <col min="14099" max="14099" width="15.625" style="1" bestFit="1" customWidth="1"/>
    <col min="14100" max="14336" width="9" style="1"/>
    <col min="14337" max="14337" width="44.25" style="1" customWidth="1"/>
    <col min="14338" max="14338" width="18.125" style="1" customWidth="1"/>
    <col min="14339" max="14339" width="20.75" style="1" customWidth="1"/>
    <col min="14340" max="14340" width="16.125" style="1" customWidth="1"/>
    <col min="14341" max="14341" width="17.125" style="1" customWidth="1"/>
    <col min="14342" max="14342" width="14.875" style="1" customWidth="1"/>
    <col min="14343" max="14343" width="20.75" style="1" customWidth="1"/>
    <col min="14344" max="14345" width="17.625" style="1" customWidth="1"/>
    <col min="14346" max="14346" width="15.875" style="1" bestFit="1" customWidth="1"/>
    <col min="14347" max="14347" width="18.125" style="1" customWidth="1"/>
    <col min="14348" max="14348" width="17.625" style="1" customWidth="1"/>
    <col min="14349" max="14349" width="20.75" style="1" customWidth="1"/>
    <col min="14350" max="14351" width="9" style="1"/>
    <col min="14352" max="14352" width="16.75" style="1" bestFit="1" customWidth="1"/>
    <col min="14353" max="14353" width="15.625" style="1" bestFit="1" customWidth="1"/>
    <col min="14354" max="14354" width="9" style="1"/>
    <col min="14355" max="14355" width="15.625" style="1" bestFit="1" customWidth="1"/>
    <col min="14356" max="14592" width="9" style="1"/>
    <col min="14593" max="14593" width="44.25" style="1" customWidth="1"/>
    <col min="14594" max="14594" width="18.125" style="1" customWidth="1"/>
    <col min="14595" max="14595" width="20.75" style="1" customWidth="1"/>
    <col min="14596" max="14596" width="16.125" style="1" customWidth="1"/>
    <col min="14597" max="14597" width="17.125" style="1" customWidth="1"/>
    <col min="14598" max="14598" width="14.875" style="1" customWidth="1"/>
    <col min="14599" max="14599" width="20.75" style="1" customWidth="1"/>
    <col min="14600" max="14601" width="17.625" style="1" customWidth="1"/>
    <col min="14602" max="14602" width="15.875" style="1" bestFit="1" customWidth="1"/>
    <col min="14603" max="14603" width="18.125" style="1" customWidth="1"/>
    <col min="14604" max="14604" width="17.625" style="1" customWidth="1"/>
    <col min="14605" max="14605" width="20.75" style="1" customWidth="1"/>
    <col min="14606" max="14607" width="9" style="1"/>
    <col min="14608" max="14608" width="16.75" style="1" bestFit="1" customWidth="1"/>
    <col min="14609" max="14609" width="15.625" style="1" bestFit="1" customWidth="1"/>
    <col min="14610" max="14610" width="9" style="1"/>
    <col min="14611" max="14611" width="15.625" style="1" bestFit="1" customWidth="1"/>
    <col min="14612" max="14848" width="9" style="1"/>
    <col min="14849" max="14849" width="44.25" style="1" customWidth="1"/>
    <col min="14850" max="14850" width="18.125" style="1" customWidth="1"/>
    <col min="14851" max="14851" width="20.75" style="1" customWidth="1"/>
    <col min="14852" max="14852" width="16.125" style="1" customWidth="1"/>
    <col min="14853" max="14853" width="17.125" style="1" customWidth="1"/>
    <col min="14854" max="14854" width="14.875" style="1" customWidth="1"/>
    <col min="14855" max="14855" width="20.75" style="1" customWidth="1"/>
    <col min="14856" max="14857" width="17.625" style="1" customWidth="1"/>
    <col min="14858" max="14858" width="15.875" style="1" bestFit="1" customWidth="1"/>
    <col min="14859" max="14859" width="18.125" style="1" customWidth="1"/>
    <col min="14860" max="14860" width="17.625" style="1" customWidth="1"/>
    <col min="14861" max="14861" width="20.75" style="1" customWidth="1"/>
    <col min="14862" max="14863" width="9" style="1"/>
    <col min="14864" max="14864" width="16.75" style="1" bestFit="1" customWidth="1"/>
    <col min="14865" max="14865" width="15.625" style="1" bestFit="1" customWidth="1"/>
    <col min="14866" max="14866" width="9" style="1"/>
    <col min="14867" max="14867" width="15.625" style="1" bestFit="1" customWidth="1"/>
    <col min="14868" max="15104" width="9" style="1"/>
    <col min="15105" max="15105" width="44.25" style="1" customWidth="1"/>
    <col min="15106" max="15106" width="18.125" style="1" customWidth="1"/>
    <col min="15107" max="15107" width="20.75" style="1" customWidth="1"/>
    <col min="15108" max="15108" width="16.125" style="1" customWidth="1"/>
    <col min="15109" max="15109" width="17.125" style="1" customWidth="1"/>
    <col min="15110" max="15110" width="14.875" style="1" customWidth="1"/>
    <col min="15111" max="15111" width="20.75" style="1" customWidth="1"/>
    <col min="15112" max="15113" width="17.625" style="1" customWidth="1"/>
    <col min="15114" max="15114" width="15.875" style="1" bestFit="1" customWidth="1"/>
    <col min="15115" max="15115" width="18.125" style="1" customWidth="1"/>
    <col min="15116" max="15116" width="17.625" style="1" customWidth="1"/>
    <col min="15117" max="15117" width="20.75" style="1" customWidth="1"/>
    <col min="15118" max="15119" width="9" style="1"/>
    <col min="15120" max="15120" width="16.75" style="1" bestFit="1" customWidth="1"/>
    <col min="15121" max="15121" width="15.625" style="1" bestFit="1" customWidth="1"/>
    <col min="15122" max="15122" width="9" style="1"/>
    <col min="15123" max="15123" width="15.625" style="1" bestFit="1" customWidth="1"/>
    <col min="15124" max="15360" width="9" style="1"/>
    <col min="15361" max="15361" width="44.25" style="1" customWidth="1"/>
    <col min="15362" max="15362" width="18.125" style="1" customWidth="1"/>
    <col min="15363" max="15363" width="20.75" style="1" customWidth="1"/>
    <col min="15364" max="15364" width="16.125" style="1" customWidth="1"/>
    <col min="15365" max="15365" width="17.125" style="1" customWidth="1"/>
    <col min="15366" max="15366" width="14.875" style="1" customWidth="1"/>
    <col min="15367" max="15367" width="20.75" style="1" customWidth="1"/>
    <col min="15368" max="15369" width="17.625" style="1" customWidth="1"/>
    <col min="15370" max="15370" width="15.875" style="1" bestFit="1" customWidth="1"/>
    <col min="15371" max="15371" width="18.125" style="1" customWidth="1"/>
    <col min="15372" max="15372" width="17.625" style="1" customWidth="1"/>
    <col min="15373" max="15373" width="20.75" style="1" customWidth="1"/>
    <col min="15374" max="15375" width="9" style="1"/>
    <col min="15376" max="15376" width="16.75" style="1" bestFit="1" customWidth="1"/>
    <col min="15377" max="15377" width="15.625" style="1" bestFit="1" customWidth="1"/>
    <col min="15378" max="15378" width="9" style="1"/>
    <col min="15379" max="15379" width="15.625" style="1" bestFit="1" customWidth="1"/>
    <col min="15380" max="15616" width="9" style="1"/>
    <col min="15617" max="15617" width="44.25" style="1" customWidth="1"/>
    <col min="15618" max="15618" width="18.125" style="1" customWidth="1"/>
    <col min="15619" max="15619" width="20.75" style="1" customWidth="1"/>
    <col min="15620" max="15620" width="16.125" style="1" customWidth="1"/>
    <col min="15621" max="15621" width="17.125" style="1" customWidth="1"/>
    <col min="15622" max="15622" width="14.875" style="1" customWidth="1"/>
    <col min="15623" max="15623" width="20.75" style="1" customWidth="1"/>
    <col min="15624" max="15625" width="17.625" style="1" customWidth="1"/>
    <col min="15626" max="15626" width="15.875" style="1" bestFit="1" customWidth="1"/>
    <col min="15627" max="15627" width="18.125" style="1" customWidth="1"/>
    <col min="15628" max="15628" width="17.625" style="1" customWidth="1"/>
    <col min="15629" max="15629" width="20.75" style="1" customWidth="1"/>
    <col min="15630" max="15631" width="9" style="1"/>
    <col min="15632" max="15632" width="16.75" style="1" bestFit="1" customWidth="1"/>
    <col min="15633" max="15633" width="15.625" style="1" bestFit="1" customWidth="1"/>
    <col min="15634" max="15634" width="9" style="1"/>
    <col min="15635" max="15635" width="15.625" style="1" bestFit="1" customWidth="1"/>
    <col min="15636" max="15872" width="9" style="1"/>
    <col min="15873" max="15873" width="44.25" style="1" customWidth="1"/>
    <col min="15874" max="15874" width="18.125" style="1" customWidth="1"/>
    <col min="15875" max="15875" width="20.75" style="1" customWidth="1"/>
    <col min="15876" max="15876" width="16.125" style="1" customWidth="1"/>
    <col min="15877" max="15877" width="17.125" style="1" customWidth="1"/>
    <col min="15878" max="15878" width="14.875" style="1" customWidth="1"/>
    <col min="15879" max="15879" width="20.75" style="1" customWidth="1"/>
    <col min="15880" max="15881" width="17.625" style="1" customWidth="1"/>
    <col min="15882" max="15882" width="15.875" style="1" bestFit="1" customWidth="1"/>
    <col min="15883" max="15883" width="18.125" style="1" customWidth="1"/>
    <col min="15884" max="15884" width="17.625" style="1" customWidth="1"/>
    <col min="15885" max="15885" width="20.75" style="1" customWidth="1"/>
    <col min="15886" max="15887" width="9" style="1"/>
    <col min="15888" max="15888" width="16.75" style="1" bestFit="1" customWidth="1"/>
    <col min="15889" max="15889" width="15.625" style="1" bestFit="1" customWidth="1"/>
    <col min="15890" max="15890" width="9" style="1"/>
    <col min="15891" max="15891" width="15.625" style="1" bestFit="1" customWidth="1"/>
    <col min="15892" max="16128" width="9" style="1"/>
    <col min="16129" max="16129" width="44.25" style="1" customWidth="1"/>
    <col min="16130" max="16130" width="18.125" style="1" customWidth="1"/>
    <col min="16131" max="16131" width="20.75" style="1" customWidth="1"/>
    <col min="16132" max="16132" width="16.125" style="1" customWidth="1"/>
    <col min="16133" max="16133" width="17.125" style="1" customWidth="1"/>
    <col min="16134" max="16134" width="14.875" style="1" customWidth="1"/>
    <col min="16135" max="16135" width="20.75" style="1" customWidth="1"/>
    <col min="16136" max="16137" width="17.625" style="1" customWidth="1"/>
    <col min="16138" max="16138" width="15.875" style="1" bestFit="1" customWidth="1"/>
    <col min="16139" max="16139" width="18.125" style="1" customWidth="1"/>
    <col min="16140" max="16140" width="17.625" style="1" customWidth="1"/>
    <col min="16141" max="16141" width="20.75" style="1" customWidth="1"/>
    <col min="16142" max="16143" width="9" style="1"/>
    <col min="16144" max="16144" width="16.75" style="1" bestFit="1" customWidth="1"/>
    <col min="16145" max="16145" width="15.625" style="1" bestFit="1" customWidth="1"/>
    <col min="16146" max="16146" width="9" style="1"/>
    <col min="16147" max="16147" width="15.625" style="1" bestFit="1" customWidth="1"/>
    <col min="16148" max="16384" width="9" style="1"/>
  </cols>
  <sheetData>
    <row r="1" spans="1:17">
      <c r="A1" s="670" t="s">
        <v>352</v>
      </c>
      <c r="B1" s="670"/>
      <c r="C1" s="670"/>
      <c r="D1" s="670"/>
      <c r="E1" s="670"/>
      <c r="F1" s="670"/>
      <c r="G1" s="670"/>
      <c r="H1" s="600"/>
      <c r="I1" s="600"/>
      <c r="J1" s="600"/>
      <c r="K1" s="600"/>
      <c r="L1" s="600"/>
      <c r="M1" s="601"/>
    </row>
    <row r="2" spans="1:17">
      <c r="A2" s="671" t="s">
        <v>45</v>
      </c>
      <c r="B2" s="671" t="s">
        <v>46</v>
      </c>
      <c r="C2" s="671"/>
      <c r="D2" s="671"/>
      <c r="E2" s="671"/>
      <c r="F2" s="671"/>
      <c r="G2" s="671"/>
      <c r="H2" s="672" t="s">
        <v>47</v>
      </c>
      <c r="I2" s="673"/>
      <c r="J2" s="673"/>
      <c r="K2" s="673"/>
      <c r="L2" s="674"/>
      <c r="M2" s="602"/>
    </row>
    <row r="3" spans="1:17">
      <c r="A3" s="671"/>
      <c r="B3" s="603" t="s">
        <v>48</v>
      </c>
      <c r="C3" s="604" t="s">
        <v>49</v>
      </c>
      <c r="D3" s="604" t="s">
        <v>50</v>
      </c>
      <c r="E3" s="604" t="s">
        <v>51</v>
      </c>
      <c r="F3" s="675" t="s">
        <v>12</v>
      </c>
      <c r="G3" s="675" t="s">
        <v>6</v>
      </c>
      <c r="H3" s="675" t="s">
        <v>52</v>
      </c>
      <c r="I3" s="675" t="s">
        <v>16</v>
      </c>
      <c r="J3" s="604" t="s">
        <v>51</v>
      </c>
      <c r="K3" s="675" t="s">
        <v>53</v>
      </c>
      <c r="L3" s="675" t="s">
        <v>6</v>
      </c>
      <c r="M3" s="605" t="s">
        <v>54</v>
      </c>
    </row>
    <row r="4" spans="1:17">
      <c r="A4" s="671"/>
      <c r="B4" s="606" t="s">
        <v>55</v>
      </c>
      <c r="C4" s="607" t="s">
        <v>421</v>
      </c>
      <c r="D4" s="607" t="s">
        <v>56</v>
      </c>
      <c r="E4" s="607" t="s">
        <v>57</v>
      </c>
      <c r="F4" s="676"/>
      <c r="G4" s="676"/>
      <c r="H4" s="676"/>
      <c r="I4" s="676"/>
      <c r="J4" s="607" t="s">
        <v>58</v>
      </c>
      <c r="K4" s="676"/>
      <c r="L4" s="676"/>
      <c r="M4" s="608" t="s">
        <v>59</v>
      </c>
    </row>
    <row r="5" spans="1:17">
      <c r="A5" s="588" t="s">
        <v>60</v>
      </c>
      <c r="B5" s="589"/>
      <c r="C5" s="589"/>
      <c r="D5" s="589"/>
      <c r="E5" s="609"/>
      <c r="F5" s="590"/>
      <c r="G5" s="591"/>
      <c r="H5" s="590"/>
      <c r="I5" s="591"/>
      <c r="J5" s="591"/>
      <c r="K5" s="592"/>
      <c r="L5" s="593"/>
      <c r="M5" s="590"/>
      <c r="P5" s="276"/>
      <c r="Q5" s="276"/>
    </row>
    <row r="6" spans="1:17">
      <c r="A6" s="594" t="s">
        <v>61</v>
      </c>
      <c r="B6" s="583">
        <v>85675143.219999999</v>
      </c>
      <c r="C6" s="583">
        <v>35864845.140000001</v>
      </c>
      <c r="D6" s="583">
        <v>1351369.87</v>
      </c>
      <c r="E6" s="7">
        <v>5053688.75</v>
      </c>
      <c r="F6" s="8">
        <f>120579.97+278500</f>
        <v>399079.97</v>
      </c>
      <c r="G6" s="9">
        <f t="shared" ref="G6:G20" si="0">SUM(B6:F6)</f>
        <v>128344126.95</v>
      </c>
      <c r="H6" s="8">
        <v>6354271.3300000001</v>
      </c>
      <c r="I6" s="9">
        <v>6342100.7699999996</v>
      </c>
      <c r="J6" s="9">
        <v>957455.66</v>
      </c>
      <c r="K6" s="10">
        <v>97287141</v>
      </c>
      <c r="L6" s="7">
        <f t="shared" ref="L6:L20" si="1">SUM(H6:K6)</f>
        <v>110940968.76000001</v>
      </c>
      <c r="M6" s="8">
        <f t="shared" ref="M6:M20" si="2">SUM(L6,G6)</f>
        <v>239285095.71000001</v>
      </c>
      <c r="P6" s="46"/>
      <c r="Q6" s="46"/>
    </row>
    <row r="7" spans="1:17">
      <c r="A7" s="594" t="s">
        <v>287</v>
      </c>
      <c r="B7" s="583">
        <v>74696533.020000011</v>
      </c>
      <c r="C7" s="583">
        <v>27493443.940000001</v>
      </c>
      <c r="D7" s="583">
        <v>1959778.77</v>
      </c>
      <c r="E7" s="7">
        <v>4823975.62</v>
      </c>
      <c r="F7" s="8">
        <v>20912.03</v>
      </c>
      <c r="G7" s="9">
        <f t="shared" si="0"/>
        <v>108994643.38000001</v>
      </c>
      <c r="H7" s="8">
        <v>8332254.6200000001</v>
      </c>
      <c r="I7" s="9">
        <v>7014867.0499999998</v>
      </c>
      <c r="J7" s="9">
        <v>1178406.96</v>
      </c>
      <c r="K7" s="10">
        <v>18388267.960000001</v>
      </c>
      <c r="L7" s="7">
        <f t="shared" si="1"/>
        <v>34913796.590000004</v>
      </c>
      <c r="M7" s="8">
        <f t="shared" si="2"/>
        <v>143908439.97000003</v>
      </c>
      <c r="P7" s="46"/>
      <c r="Q7" s="46"/>
    </row>
    <row r="8" spans="1:17">
      <c r="A8" s="594" t="s">
        <v>62</v>
      </c>
      <c r="B8" s="583">
        <v>35781437.519999996</v>
      </c>
      <c r="C8" s="583">
        <v>52607647.549999997</v>
      </c>
      <c r="D8" s="583">
        <v>998824.04</v>
      </c>
      <c r="E8" s="7">
        <v>3364621.65</v>
      </c>
      <c r="F8" s="8">
        <v>16020.4</v>
      </c>
      <c r="G8" s="9">
        <f t="shared" si="0"/>
        <v>92768551.160000011</v>
      </c>
      <c r="H8" s="8">
        <v>4722435.1100000003</v>
      </c>
      <c r="I8" s="9">
        <v>4489042.79</v>
      </c>
      <c r="J8" s="9">
        <v>589203.48</v>
      </c>
      <c r="K8" s="10">
        <v>3899084.6</v>
      </c>
      <c r="L8" s="7">
        <f t="shared" si="1"/>
        <v>13699765.98</v>
      </c>
      <c r="M8" s="8">
        <f t="shared" si="2"/>
        <v>106468317.14000002</v>
      </c>
      <c r="P8" s="46"/>
      <c r="Q8" s="46"/>
    </row>
    <row r="9" spans="1:17">
      <c r="A9" s="594" t="s">
        <v>288</v>
      </c>
      <c r="B9" s="583">
        <v>4341751.04</v>
      </c>
      <c r="C9" s="583">
        <v>5904040.8499999996</v>
      </c>
      <c r="D9" s="583">
        <v>40351.67</v>
      </c>
      <c r="E9" s="7">
        <v>945877.57</v>
      </c>
      <c r="F9" s="8">
        <v>0</v>
      </c>
      <c r="G9" s="9">
        <f t="shared" si="0"/>
        <v>11232021.130000001</v>
      </c>
      <c r="H9" s="8">
        <v>881850.88</v>
      </c>
      <c r="I9" s="9">
        <v>771123.92</v>
      </c>
      <c r="J9" s="9">
        <v>186958.8</v>
      </c>
      <c r="K9" s="10">
        <v>3606805.62</v>
      </c>
      <c r="L9" s="7">
        <f t="shared" si="1"/>
        <v>5446739.2200000007</v>
      </c>
      <c r="M9" s="8">
        <f t="shared" si="2"/>
        <v>16678760.350000001</v>
      </c>
      <c r="P9" s="46"/>
      <c r="Q9" s="46"/>
    </row>
    <row r="10" spans="1:17">
      <c r="A10" s="594" t="s">
        <v>63</v>
      </c>
      <c r="B10" s="583">
        <v>19474194.199999999</v>
      </c>
      <c r="C10" s="583">
        <v>25819163.699999999</v>
      </c>
      <c r="D10" s="583">
        <v>513323.19</v>
      </c>
      <c r="E10" s="7">
        <v>4378061.91</v>
      </c>
      <c r="F10" s="8">
        <v>17895.849999999999</v>
      </c>
      <c r="G10" s="9">
        <f t="shared" si="0"/>
        <v>50202638.850000001</v>
      </c>
      <c r="H10" s="8">
        <v>2118090.44</v>
      </c>
      <c r="I10" s="9">
        <v>2096984.93</v>
      </c>
      <c r="J10" s="9">
        <v>708177.26</v>
      </c>
      <c r="K10" s="10">
        <v>1610181.08</v>
      </c>
      <c r="L10" s="7">
        <f t="shared" si="1"/>
        <v>6533433.71</v>
      </c>
      <c r="M10" s="8">
        <f t="shared" si="2"/>
        <v>56736072.560000002</v>
      </c>
      <c r="P10" s="46"/>
      <c r="Q10" s="46"/>
    </row>
    <row r="11" spans="1:17">
      <c r="A11" s="594" t="s">
        <v>64</v>
      </c>
      <c r="B11" s="583">
        <v>7493928.8499999996</v>
      </c>
      <c r="C11" s="583">
        <v>10662521.529999999</v>
      </c>
      <c r="D11" s="583">
        <v>70516.38</v>
      </c>
      <c r="E11" s="7">
        <v>770214.59</v>
      </c>
      <c r="F11" s="8">
        <v>15444.71</v>
      </c>
      <c r="G11" s="9">
        <f t="shared" si="0"/>
        <v>19012626.059999999</v>
      </c>
      <c r="H11" s="8">
        <v>2455995.92</v>
      </c>
      <c r="I11" s="9">
        <v>2451072.44</v>
      </c>
      <c r="J11" s="9">
        <v>124639.2</v>
      </c>
      <c r="K11" s="10">
        <v>1030515.89</v>
      </c>
      <c r="L11" s="7">
        <f t="shared" si="1"/>
        <v>6062223.4499999993</v>
      </c>
      <c r="M11" s="8">
        <f t="shared" si="2"/>
        <v>25074849.509999998</v>
      </c>
      <c r="P11" s="46"/>
      <c r="Q11" s="46"/>
    </row>
    <row r="12" spans="1:17">
      <c r="A12" s="594" t="s">
        <v>65</v>
      </c>
      <c r="B12" s="583">
        <v>20354674.369999997</v>
      </c>
      <c r="C12" s="583">
        <v>16478442.359999999</v>
      </c>
      <c r="D12" s="583">
        <v>380068.95</v>
      </c>
      <c r="E12" s="7">
        <v>5769853.1900000004</v>
      </c>
      <c r="F12" s="8">
        <v>93419.23</v>
      </c>
      <c r="G12" s="9">
        <f t="shared" si="0"/>
        <v>43076458.099999994</v>
      </c>
      <c r="H12" s="8">
        <v>1862600.93</v>
      </c>
      <c r="I12" s="9">
        <v>1428152.97</v>
      </c>
      <c r="J12" s="9">
        <v>1110421.95</v>
      </c>
      <c r="K12" s="10">
        <v>3896638.22</v>
      </c>
      <c r="L12" s="7">
        <f t="shared" si="1"/>
        <v>8297814.0700000003</v>
      </c>
      <c r="M12" s="8">
        <f t="shared" si="2"/>
        <v>51374272.169999994</v>
      </c>
      <c r="P12" s="46"/>
      <c r="Q12" s="46"/>
    </row>
    <row r="13" spans="1:17">
      <c r="A13" s="594" t="s">
        <v>66</v>
      </c>
      <c r="B13" s="583">
        <v>8663106.3000000007</v>
      </c>
      <c r="C13" s="583">
        <v>7578321.0899999999</v>
      </c>
      <c r="D13" s="583">
        <v>119574.65</v>
      </c>
      <c r="E13" s="7">
        <v>2567381.98</v>
      </c>
      <c r="F13" s="8">
        <v>27204.010000000002</v>
      </c>
      <c r="G13" s="9">
        <f t="shared" si="0"/>
        <v>18955588.030000001</v>
      </c>
      <c r="H13" s="8">
        <v>1227997.96</v>
      </c>
      <c r="I13" s="9">
        <v>1207831.8500000001</v>
      </c>
      <c r="J13" s="9">
        <v>541047.43000000005</v>
      </c>
      <c r="K13" s="10">
        <v>4218674.4400000004</v>
      </c>
      <c r="L13" s="7">
        <f t="shared" si="1"/>
        <v>7195551.6800000006</v>
      </c>
      <c r="M13" s="8">
        <f t="shared" si="2"/>
        <v>26151139.710000001</v>
      </c>
      <c r="P13" s="46"/>
      <c r="Q13" s="46"/>
    </row>
    <row r="14" spans="1:17">
      <c r="A14" s="594" t="s">
        <v>67</v>
      </c>
      <c r="B14" s="583">
        <v>4793391.9399999995</v>
      </c>
      <c r="C14" s="583">
        <v>5463440.7800000003</v>
      </c>
      <c r="D14" s="583">
        <v>41000</v>
      </c>
      <c r="E14" s="7">
        <v>2499819.2999999998</v>
      </c>
      <c r="F14" s="8">
        <v>0</v>
      </c>
      <c r="G14" s="9">
        <f t="shared" si="0"/>
        <v>12797652.02</v>
      </c>
      <c r="H14" s="8">
        <v>494495.82</v>
      </c>
      <c r="I14" s="9">
        <v>487853.91</v>
      </c>
      <c r="J14" s="9">
        <v>331426.96000000002</v>
      </c>
      <c r="K14" s="10">
        <v>644072.43000000005</v>
      </c>
      <c r="L14" s="7">
        <f t="shared" si="1"/>
        <v>1957849.12</v>
      </c>
      <c r="M14" s="8">
        <f t="shared" si="2"/>
        <v>14755501.140000001</v>
      </c>
      <c r="P14" s="46"/>
      <c r="Q14" s="46"/>
    </row>
    <row r="15" spans="1:17">
      <c r="A15" s="594" t="s">
        <v>68</v>
      </c>
      <c r="B15" s="583">
        <v>29263101.619999997</v>
      </c>
      <c r="C15" s="583">
        <v>542643037.84000003</v>
      </c>
      <c r="D15" s="583">
        <v>329877.45</v>
      </c>
      <c r="E15" s="7">
        <v>5310426.9400000004</v>
      </c>
      <c r="F15" s="8">
        <v>19562.98</v>
      </c>
      <c r="G15" s="9">
        <f t="shared" si="0"/>
        <v>577566006.83000016</v>
      </c>
      <c r="H15" s="8">
        <v>2002708.08</v>
      </c>
      <c r="I15" s="9">
        <v>1967152.85</v>
      </c>
      <c r="J15" s="9">
        <v>1461677.87</v>
      </c>
      <c r="K15" s="10">
        <v>94517629.540000007</v>
      </c>
      <c r="L15" s="7">
        <f t="shared" si="1"/>
        <v>99949168.340000004</v>
      </c>
      <c r="M15" s="8">
        <f t="shared" si="2"/>
        <v>677515175.1700002</v>
      </c>
      <c r="P15" s="46"/>
      <c r="Q15" s="46"/>
    </row>
    <row r="16" spans="1:17">
      <c r="A16" s="594" t="s">
        <v>69</v>
      </c>
      <c r="B16" s="583">
        <v>7713553.6500000004</v>
      </c>
      <c r="C16" s="583">
        <v>15773482.26</v>
      </c>
      <c r="D16" s="583">
        <v>34717.83</v>
      </c>
      <c r="E16" s="7">
        <v>4148348.78</v>
      </c>
      <c r="F16" s="8">
        <v>1078</v>
      </c>
      <c r="G16" s="9">
        <f t="shared" si="0"/>
        <v>27671180.52</v>
      </c>
      <c r="H16" s="8">
        <v>428563.05</v>
      </c>
      <c r="I16" s="9">
        <v>369824.73</v>
      </c>
      <c r="J16" s="9">
        <v>626028.69999999995</v>
      </c>
      <c r="K16" s="10">
        <v>354239.84</v>
      </c>
      <c r="L16" s="7">
        <f t="shared" si="1"/>
        <v>1778656.32</v>
      </c>
      <c r="M16" s="8">
        <f t="shared" si="2"/>
        <v>29449836.84</v>
      </c>
      <c r="P16" s="46"/>
      <c r="Q16" s="46"/>
    </row>
    <row r="17" spans="1:17">
      <c r="A17" s="594" t="s">
        <v>289</v>
      </c>
      <c r="B17" s="583">
        <v>2321639.6</v>
      </c>
      <c r="C17" s="583">
        <v>4053520.58</v>
      </c>
      <c r="D17" s="583">
        <v>27300</v>
      </c>
      <c r="E17" s="583">
        <v>108100.29</v>
      </c>
      <c r="F17" s="8">
        <v>2052</v>
      </c>
      <c r="G17" s="9">
        <f t="shared" si="0"/>
        <v>6512612.4699999997</v>
      </c>
      <c r="H17" s="8">
        <v>115382.36</v>
      </c>
      <c r="I17" s="9">
        <v>129832.09</v>
      </c>
      <c r="J17" s="9">
        <v>19828.96</v>
      </c>
      <c r="K17" s="10">
        <v>1255941.24</v>
      </c>
      <c r="L17" s="7">
        <f t="shared" si="1"/>
        <v>1520984.65</v>
      </c>
      <c r="M17" s="8">
        <f t="shared" si="2"/>
        <v>8033597.1199999992</v>
      </c>
      <c r="P17" s="46"/>
      <c r="Q17" s="46"/>
    </row>
    <row r="18" spans="1:17">
      <c r="A18" s="594" t="s">
        <v>162</v>
      </c>
      <c r="B18" s="583">
        <v>22863143.640000001</v>
      </c>
      <c r="C18" s="583">
        <v>8900121.2799999993</v>
      </c>
      <c r="D18" s="583">
        <v>12190266.93</v>
      </c>
      <c r="E18" s="583">
        <v>6904906.2800000003</v>
      </c>
      <c r="F18" s="8">
        <v>649102.41999999993</v>
      </c>
      <c r="G18" s="9">
        <f t="shared" si="0"/>
        <v>51507540.550000004</v>
      </c>
      <c r="H18" s="8">
        <v>799434.91</v>
      </c>
      <c r="I18" s="9">
        <v>794729.75</v>
      </c>
      <c r="J18" s="9">
        <v>1317209.71</v>
      </c>
      <c r="K18" s="10">
        <v>7212907.6299999999</v>
      </c>
      <c r="L18" s="7">
        <f t="shared" si="1"/>
        <v>10124282</v>
      </c>
      <c r="M18" s="8">
        <f t="shared" si="2"/>
        <v>61631822.550000004</v>
      </c>
      <c r="P18" s="46"/>
      <c r="Q18" s="46"/>
    </row>
    <row r="19" spans="1:17">
      <c r="A19" s="594" t="s">
        <v>175</v>
      </c>
      <c r="B19" s="583">
        <v>65674364.719999999</v>
      </c>
      <c r="C19" s="583">
        <v>17183402.460000001</v>
      </c>
      <c r="D19" s="583">
        <v>1264852.05</v>
      </c>
      <c r="E19" s="583">
        <v>16917696.010000002</v>
      </c>
      <c r="F19" s="8">
        <v>5674.76</v>
      </c>
      <c r="G19" s="9">
        <f t="shared" si="0"/>
        <v>101045990.00000001</v>
      </c>
      <c r="H19" s="8">
        <v>2538411.89</v>
      </c>
      <c r="I19" s="9">
        <v>2558549.81</v>
      </c>
      <c r="J19" s="9">
        <v>4152751.47</v>
      </c>
      <c r="K19" s="10">
        <v>35123576.600000001</v>
      </c>
      <c r="L19" s="7">
        <f t="shared" si="1"/>
        <v>44373289.770000003</v>
      </c>
      <c r="M19" s="8">
        <f t="shared" si="2"/>
        <v>145419279.77000001</v>
      </c>
      <c r="P19" s="46"/>
      <c r="Q19" s="46"/>
    </row>
    <row r="20" spans="1:17">
      <c r="A20" s="594" t="s">
        <v>295</v>
      </c>
      <c r="B20" s="583">
        <v>66838273.700000003</v>
      </c>
      <c r="C20" s="583">
        <v>10310041.48</v>
      </c>
      <c r="D20" s="583">
        <v>150019.99</v>
      </c>
      <c r="E20" s="583">
        <v>30997759.309999999</v>
      </c>
      <c r="F20" s="8">
        <v>105992.31</v>
      </c>
      <c r="G20" s="9">
        <f t="shared" si="0"/>
        <v>108402086.79000001</v>
      </c>
      <c r="H20" s="8">
        <v>1199152.3700000001</v>
      </c>
      <c r="I20" s="9">
        <v>1168488.79</v>
      </c>
      <c r="J20" s="9">
        <v>7540671.4900000002</v>
      </c>
      <c r="K20" s="10">
        <v>50844874.399999999</v>
      </c>
      <c r="L20" s="7">
        <f t="shared" si="1"/>
        <v>60753187.049999997</v>
      </c>
      <c r="M20" s="8">
        <f t="shared" si="2"/>
        <v>169155273.84</v>
      </c>
      <c r="P20" s="46"/>
      <c r="Q20" s="46"/>
    </row>
    <row r="21" spans="1:17">
      <c r="A21" s="595" t="s">
        <v>70</v>
      </c>
      <c r="B21" s="583"/>
      <c r="C21" s="583"/>
      <c r="D21" s="583"/>
      <c r="E21" s="7"/>
      <c r="F21" s="8"/>
      <c r="G21" s="9"/>
      <c r="H21" s="8"/>
      <c r="I21" s="9"/>
      <c r="J21" s="9"/>
      <c r="K21" s="10"/>
      <c r="L21" s="7"/>
      <c r="M21" s="8"/>
      <c r="P21" s="46"/>
      <c r="Q21" s="46"/>
    </row>
    <row r="22" spans="1:17">
      <c r="A22" s="594" t="s">
        <v>71</v>
      </c>
      <c r="B22" s="583">
        <v>36253497.340000004</v>
      </c>
      <c r="C22" s="583">
        <v>17447762.5</v>
      </c>
      <c r="D22" s="583">
        <v>983757.14</v>
      </c>
      <c r="E22" s="7">
        <v>9229062.5999999996</v>
      </c>
      <c r="F22" s="8">
        <v>71268.61</v>
      </c>
      <c r="G22" s="9">
        <f t="shared" ref="G22:G31" si="3">SUM(B22:F22)</f>
        <v>63985348.190000005</v>
      </c>
      <c r="H22" s="8">
        <f>803555.71+0.05</f>
        <v>803555.76</v>
      </c>
      <c r="I22" s="9">
        <v>1924096.8800000001</v>
      </c>
      <c r="J22" s="9">
        <v>2067877.61</v>
      </c>
      <c r="K22" s="10">
        <v>0</v>
      </c>
      <c r="L22" s="7">
        <f t="shared" ref="L22:L31" si="4">SUM(H22:K22)</f>
        <v>4795530.25</v>
      </c>
      <c r="M22" s="8">
        <f t="shared" ref="M22:M31" si="5">SUM(L22,G22)</f>
        <v>68780878.439999998</v>
      </c>
      <c r="P22" s="46"/>
      <c r="Q22" s="46"/>
    </row>
    <row r="23" spans="1:17">
      <c r="A23" s="594" t="s">
        <v>72</v>
      </c>
      <c r="B23" s="583">
        <v>14243497.640000001</v>
      </c>
      <c r="C23" s="583">
        <v>3789160.54</v>
      </c>
      <c r="D23" s="583">
        <v>22000</v>
      </c>
      <c r="E23" s="7">
        <v>4175373.86</v>
      </c>
      <c r="F23" s="583">
        <v>14864</v>
      </c>
      <c r="G23" s="9">
        <f t="shared" si="3"/>
        <v>22244896.039999999</v>
      </c>
      <c r="H23" s="8">
        <f>436804.64-0.03</f>
        <v>436804.61</v>
      </c>
      <c r="I23" s="9">
        <v>369824.73</v>
      </c>
      <c r="J23" s="9">
        <v>685515.59</v>
      </c>
      <c r="K23" s="10">
        <v>0</v>
      </c>
      <c r="L23" s="7">
        <f t="shared" si="4"/>
        <v>1492144.93</v>
      </c>
      <c r="M23" s="8">
        <f t="shared" si="5"/>
        <v>23737040.969999999</v>
      </c>
      <c r="P23" s="46"/>
      <c r="Q23" s="46"/>
    </row>
    <row r="24" spans="1:17">
      <c r="A24" s="594" t="s">
        <v>73</v>
      </c>
      <c r="B24" s="583">
        <v>17054937.759999998</v>
      </c>
      <c r="C24" s="583">
        <v>20091362.879999999</v>
      </c>
      <c r="D24" s="583">
        <v>403714.63</v>
      </c>
      <c r="E24" s="7">
        <v>5756340.6600000001</v>
      </c>
      <c r="F24" s="8">
        <v>64836.35</v>
      </c>
      <c r="G24" s="9">
        <f t="shared" si="3"/>
        <v>43371192.280000009</v>
      </c>
      <c r="H24" s="8">
        <f>1133219.59-0.02</f>
        <v>1133219.57</v>
      </c>
      <c r="I24" s="9">
        <v>1081934.06</v>
      </c>
      <c r="J24" s="9">
        <v>1036771.51</v>
      </c>
      <c r="K24" s="10">
        <v>0</v>
      </c>
      <c r="L24" s="7">
        <f t="shared" si="4"/>
        <v>3251925.1399999997</v>
      </c>
      <c r="M24" s="8">
        <f t="shared" si="5"/>
        <v>46623117.420000009</v>
      </c>
      <c r="P24" s="46"/>
      <c r="Q24" s="46"/>
    </row>
    <row r="25" spans="1:17">
      <c r="A25" s="594" t="s">
        <v>74</v>
      </c>
      <c r="B25" s="583">
        <v>10167452.880000001</v>
      </c>
      <c r="C25" s="583">
        <v>3965400.57</v>
      </c>
      <c r="D25" s="583">
        <v>2410261.67</v>
      </c>
      <c r="E25" s="7">
        <v>4553724.8899999997</v>
      </c>
      <c r="F25" s="8">
        <v>111435.35</v>
      </c>
      <c r="G25" s="9">
        <f t="shared" si="3"/>
        <v>21208275.360000003</v>
      </c>
      <c r="H25" s="8">
        <v>173073.54</v>
      </c>
      <c r="I25" s="9">
        <v>495722.52</v>
      </c>
      <c r="J25" s="9">
        <v>645857.66</v>
      </c>
      <c r="K25" s="10">
        <v>0</v>
      </c>
      <c r="L25" s="7">
        <f t="shared" si="4"/>
        <v>1314653.7200000002</v>
      </c>
      <c r="M25" s="8">
        <f t="shared" si="5"/>
        <v>22522929.080000002</v>
      </c>
      <c r="P25" s="46"/>
      <c r="Q25" s="46"/>
    </row>
    <row r="26" spans="1:17">
      <c r="A26" s="594" t="s">
        <v>296</v>
      </c>
      <c r="B26" s="583">
        <v>12398620.84</v>
      </c>
      <c r="C26" s="583">
        <v>18593322.670000002</v>
      </c>
      <c r="D26" s="583">
        <v>267886.5</v>
      </c>
      <c r="E26" s="7">
        <v>5432039.7699999996</v>
      </c>
      <c r="F26" s="8">
        <v>0</v>
      </c>
      <c r="G26" s="9">
        <f t="shared" si="3"/>
        <v>36691869.780000001</v>
      </c>
      <c r="H26" s="8">
        <v>708777.35</v>
      </c>
      <c r="I26" s="9">
        <v>680634.88</v>
      </c>
      <c r="J26" s="9">
        <v>1087760.28</v>
      </c>
      <c r="K26" s="10">
        <v>0</v>
      </c>
      <c r="L26" s="7">
        <f t="shared" si="4"/>
        <v>2477172.5099999998</v>
      </c>
      <c r="M26" s="8">
        <f t="shared" si="5"/>
        <v>39169042.289999999</v>
      </c>
      <c r="P26" s="46"/>
      <c r="Q26" s="46"/>
    </row>
    <row r="27" spans="1:17">
      <c r="A27" s="594" t="s">
        <v>297</v>
      </c>
      <c r="B27" s="583">
        <v>19181352.439999998</v>
      </c>
      <c r="C27" s="583">
        <v>10750641.539999999</v>
      </c>
      <c r="D27" s="583">
        <v>2236861.8400000003</v>
      </c>
      <c r="E27" s="7">
        <v>4256449.08</v>
      </c>
      <c r="F27" s="8">
        <v>7212</v>
      </c>
      <c r="G27" s="9">
        <f t="shared" si="3"/>
        <v>36432516.899999999</v>
      </c>
      <c r="H27" s="8">
        <v>350267.87</v>
      </c>
      <c r="I27" s="9">
        <v>448510.85</v>
      </c>
      <c r="J27" s="9">
        <v>829983.75</v>
      </c>
      <c r="K27" s="10">
        <v>0</v>
      </c>
      <c r="L27" s="7">
        <f t="shared" si="4"/>
        <v>1628762.47</v>
      </c>
      <c r="M27" s="8">
        <f t="shared" si="5"/>
        <v>38061279.369999997</v>
      </c>
      <c r="P27" s="46"/>
      <c r="Q27" s="46"/>
    </row>
    <row r="28" spans="1:17">
      <c r="A28" s="594" t="s">
        <v>75</v>
      </c>
      <c r="B28" s="583">
        <v>3484867.65</v>
      </c>
      <c r="C28" s="583">
        <v>3172320.46</v>
      </c>
      <c r="D28" s="583">
        <v>215062.47</v>
      </c>
      <c r="E28" s="7">
        <v>418888.64</v>
      </c>
      <c r="F28" s="8">
        <v>0</v>
      </c>
      <c r="G28" s="9">
        <f t="shared" si="3"/>
        <v>7291139.2199999988</v>
      </c>
      <c r="H28" s="8">
        <v>506858.23999999999</v>
      </c>
      <c r="I28" s="9">
        <v>1435528.21</v>
      </c>
      <c r="J28" s="9">
        <v>62319.6</v>
      </c>
      <c r="K28" s="10">
        <v>0</v>
      </c>
      <c r="L28" s="7">
        <f t="shared" si="4"/>
        <v>2004706.05</v>
      </c>
      <c r="M28" s="8">
        <f t="shared" si="5"/>
        <v>9295845.2699999996</v>
      </c>
      <c r="P28" s="46"/>
      <c r="Q28" s="46"/>
    </row>
    <row r="29" spans="1:17">
      <c r="A29" s="594" t="s">
        <v>76</v>
      </c>
      <c r="B29" s="583">
        <v>4880230.17</v>
      </c>
      <c r="C29" s="583">
        <v>3436680.49</v>
      </c>
      <c r="D29" s="583">
        <v>759273.14</v>
      </c>
      <c r="E29" s="7">
        <v>4148348.78</v>
      </c>
      <c r="F29" s="8">
        <v>5087</v>
      </c>
      <c r="G29" s="9">
        <f t="shared" si="3"/>
        <v>13229619.58</v>
      </c>
      <c r="H29" s="8">
        <v>791193.32</v>
      </c>
      <c r="I29" s="9">
        <v>735715.16</v>
      </c>
      <c r="J29" s="9">
        <v>753500.61</v>
      </c>
      <c r="K29" s="10">
        <v>0</v>
      </c>
      <c r="L29" s="7">
        <f t="shared" si="4"/>
        <v>2280409.09</v>
      </c>
      <c r="M29" s="8">
        <f t="shared" si="5"/>
        <v>15510028.67</v>
      </c>
      <c r="P29" s="46"/>
      <c r="Q29" s="46"/>
    </row>
    <row r="30" spans="1:17">
      <c r="A30" s="594" t="s">
        <v>77</v>
      </c>
      <c r="B30" s="583">
        <v>4642466.4399999995</v>
      </c>
      <c r="C30" s="583">
        <v>4670360.67</v>
      </c>
      <c r="D30" s="583">
        <v>530930.12</v>
      </c>
      <c r="E30" s="7">
        <v>1418816.36</v>
      </c>
      <c r="F30" s="8">
        <v>0</v>
      </c>
      <c r="G30" s="9">
        <f t="shared" si="3"/>
        <v>11262573.589999998</v>
      </c>
      <c r="H30" s="8">
        <v>729381.34</v>
      </c>
      <c r="I30" s="9">
        <v>704240.72</v>
      </c>
      <c r="J30" s="9">
        <v>184126.09</v>
      </c>
      <c r="K30" s="10">
        <v>0</v>
      </c>
      <c r="L30" s="7">
        <f t="shared" si="4"/>
        <v>1617748.1500000001</v>
      </c>
      <c r="M30" s="8">
        <f t="shared" si="5"/>
        <v>12880321.739999998</v>
      </c>
      <c r="P30" s="46"/>
      <c r="Q30" s="46"/>
    </row>
    <row r="31" spans="1:17">
      <c r="A31" s="594" t="s">
        <v>78</v>
      </c>
      <c r="B31" s="583">
        <v>2964037.24</v>
      </c>
      <c r="C31" s="583">
        <v>8547641.25</v>
      </c>
      <c r="D31" s="583">
        <v>542424.81999999995</v>
      </c>
      <c r="E31" s="7">
        <v>1175590.72</v>
      </c>
      <c r="F31" s="8">
        <v>0</v>
      </c>
      <c r="G31" s="9">
        <f t="shared" si="3"/>
        <v>13229694.030000001</v>
      </c>
      <c r="H31" s="8">
        <v>41207.99</v>
      </c>
      <c r="I31" s="9">
        <v>428839.32</v>
      </c>
      <c r="J31" s="9">
        <v>127471.9</v>
      </c>
      <c r="K31" s="10">
        <v>0</v>
      </c>
      <c r="L31" s="7">
        <f t="shared" si="4"/>
        <v>597519.21</v>
      </c>
      <c r="M31" s="8">
        <f t="shared" si="5"/>
        <v>13827213.240000002</v>
      </c>
      <c r="P31" s="11"/>
      <c r="Q31" s="11"/>
    </row>
    <row r="32" spans="1:17">
      <c r="A32" s="596"/>
      <c r="B32" s="584"/>
      <c r="C32" s="584"/>
      <c r="D32" s="584"/>
      <c r="E32" s="587"/>
      <c r="F32" s="461"/>
      <c r="G32" s="585"/>
      <c r="H32" s="461"/>
      <c r="I32" s="585"/>
      <c r="J32" s="585"/>
      <c r="K32" s="586"/>
      <c r="L32" s="587"/>
      <c r="M32" s="461"/>
      <c r="P32" s="11"/>
      <c r="Q32" s="11"/>
    </row>
    <row r="33" spans="1:13" ht="21.75" thickBot="1">
      <c r="A33" s="597" t="s">
        <v>6</v>
      </c>
      <c r="B33" s="598">
        <f>SUM(B6:B32)</f>
        <v>581219197.78999996</v>
      </c>
      <c r="C33" s="598">
        <f>SUM(C6:C32)</f>
        <v>881200126.40999997</v>
      </c>
      <c r="D33" s="598">
        <f>SUM(D6:D32)</f>
        <v>27844014.100000001</v>
      </c>
      <c r="E33" s="598">
        <f>SUM(E6:E32)</f>
        <v>135125367.53</v>
      </c>
      <c r="F33" s="599">
        <f>SUM(F6:F32)</f>
        <v>1648141.9800000004</v>
      </c>
      <c r="G33" s="190">
        <f>SUM(G6:G31)</f>
        <v>1627036847.8099999</v>
      </c>
      <c r="H33" s="190">
        <f>SUM(H6:H32)</f>
        <v>41207985.259999998</v>
      </c>
      <c r="I33" s="190">
        <f>SUM(I6:I32)</f>
        <v>41582655.980000004</v>
      </c>
      <c r="J33" s="190">
        <f>SUM(J6:J32)</f>
        <v>28327090.500000004</v>
      </c>
      <c r="K33" s="190">
        <f>SUM(K6:K31)</f>
        <v>323890550.49000001</v>
      </c>
      <c r="L33" s="190">
        <f>SUM(L6:L31)</f>
        <v>435008282.22999996</v>
      </c>
      <c r="M33" s="462">
        <f>+G33+L33</f>
        <v>2062045130.04</v>
      </c>
    </row>
    <row r="34" spans="1:13" ht="21.75" thickTop="1">
      <c r="C34" s="11"/>
      <c r="E34" s="47"/>
      <c r="F34" s="11"/>
    </row>
    <row r="35" spans="1:13">
      <c r="B35" s="46"/>
      <c r="E35" s="11"/>
      <c r="G35" s="31"/>
      <c r="J35" s="11"/>
      <c r="L35" s="31"/>
    </row>
    <row r="36" spans="1:13">
      <c r="C36" s="31"/>
      <c r="I36" s="31"/>
    </row>
    <row r="37" spans="1:13">
      <c r="I37" s="31"/>
    </row>
    <row r="38" spans="1:13">
      <c r="I38" s="31"/>
    </row>
    <row r="39" spans="1:13">
      <c r="I39" s="31"/>
    </row>
  </sheetData>
  <mergeCells count="10">
    <mergeCell ref="A1:G1"/>
    <mergeCell ref="A2:A4"/>
    <mergeCell ref="B2:G2"/>
    <mergeCell ref="H2:L2"/>
    <mergeCell ref="F3:F4"/>
    <mergeCell ref="G3:G4"/>
    <mergeCell ref="H3:H4"/>
    <mergeCell ref="I3:I4"/>
    <mergeCell ref="K3:K4"/>
    <mergeCell ref="L3:L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7DFFC-9BE5-4CEE-8C36-B344A02D231F}">
  <sheetPr>
    <pageSetUpPr fitToPage="1"/>
  </sheetPr>
  <dimension ref="A2:M130"/>
  <sheetViews>
    <sheetView topLeftCell="A91" zoomScaleNormal="100" workbookViewId="0">
      <selection activeCell="L122" sqref="L122"/>
    </sheetView>
  </sheetViews>
  <sheetFormatPr defaultRowHeight="21"/>
  <cols>
    <col min="1" max="1" width="44.125" style="370" customWidth="1"/>
    <col min="2" max="2" width="17.875" style="1" customWidth="1"/>
    <col min="3" max="3" width="19.875" style="1" customWidth="1"/>
    <col min="4" max="4" width="17" style="1" bestFit="1" customWidth="1"/>
    <col min="5" max="5" width="16.875" style="1" bestFit="1" customWidth="1"/>
    <col min="6" max="6" width="18.875" style="1" bestFit="1" customWidth="1"/>
    <col min="7" max="7" width="12.875" style="472" customWidth="1"/>
    <col min="8" max="8" width="16.125" style="1" customWidth="1"/>
    <col min="9" max="9" width="13.75" style="1" bestFit="1" customWidth="1"/>
    <col min="10" max="10" width="15" style="1" customWidth="1"/>
    <col min="11" max="11" width="13.375" style="1" bestFit="1" customWidth="1"/>
    <col min="12" max="12" width="16.625" style="1" bestFit="1" customWidth="1"/>
    <col min="13" max="256" width="9.125" style="1"/>
    <col min="257" max="257" width="54.75" style="1" customWidth="1"/>
    <col min="258" max="258" width="17.875" style="1" customWidth="1"/>
    <col min="259" max="259" width="19.875" style="1" customWidth="1"/>
    <col min="260" max="260" width="16.25" style="1" customWidth="1"/>
    <col min="261" max="261" width="16.375" style="1" bestFit="1" customWidth="1"/>
    <col min="262" max="262" width="18.75" style="1" bestFit="1" customWidth="1"/>
    <col min="263" max="263" width="8.75" style="1" bestFit="1" customWidth="1"/>
    <col min="264" max="264" width="22.75" style="1" bestFit="1" customWidth="1"/>
    <col min="265" max="265" width="13.625" style="1" bestFit="1" customWidth="1"/>
    <col min="266" max="266" width="15" style="1" customWidth="1"/>
    <col min="267" max="512" width="9.125" style="1"/>
    <col min="513" max="513" width="54.75" style="1" customWidth="1"/>
    <col min="514" max="514" width="17.875" style="1" customWidth="1"/>
    <col min="515" max="515" width="19.875" style="1" customWidth="1"/>
    <col min="516" max="516" width="16.25" style="1" customWidth="1"/>
    <col min="517" max="517" width="16.375" style="1" bestFit="1" customWidth="1"/>
    <col min="518" max="518" width="18.75" style="1" bestFit="1" customWidth="1"/>
    <col min="519" max="519" width="8.75" style="1" bestFit="1" customWidth="1"/>
    <col min="520" max="520" width="22.75" style="1" bestFit="1" customWidth="1"/>
    <col min="521" max="521" width="13.625" style="1" bestFit="1" customWidth="1"/>
    <col min="522" max="522" width="15" style="1" customWidth="1"/>
    <col min="523" max="768" width="9.125" style="1"/>
    <col min="769" max="769" width="54.75" style="1" customWidth="1"/>
    <col min="770" max="770" width="17.875" style="1" customWidth="1"/>
    <col min="771" max="771" width="19.875" style="1" customWidth="1"/>
    <col min="772" max="772" width="16.25" style="1" customWidth="1"/>
    <col min="773" max="773" width="16.375" style="1" bestFit="1" customWidth="1"/>
    <col min="774" max="774" width="18.75" style="1" bestFit="1" customWidth="1"/>
    <col min="775" max="775" width="8.75" style="1" bestFit="1" customWidth="1"/>
    <col min="776" max="776" width="22.75" style="1" bestFit="1" customWidth="1"/>
    <col min="777" max="777" width="13.625" style="1" bestFit="1" customWidth="1"/>
    <col min="778" max="778" width="15" style="1" customWidth="1"/>
    <col min="779" max="1024" width="9.125" style="1"/>
    <col min="1025" max="1025" width="54.75" style="1" customWidth="1"/>
    <col min="1026" max="1026" width="17.875" style="1" customWidth="1"/>
    <col min="1027" max="1027" width="19.875" style="1" customWidth="1"/>
    <col min="1028" max="1028" width="16.25" style="1" customWidth="1"/>
    <col min="1029" max="1029" width="16.375" style="1" bestFit="1" customWidth="1"/>
    <col min="1030" max="1030" width="18.75" style="1" bestFit="1" customWidth="1"/>
    <col min="1031" max="1031" width="8.75" style="1" bestFit="1" customWidth="1"/>
    <col min="1032" max="1032" width="22.75" style="1" bestFit="1" customWidth="1"/>
    <col min="1033" max="1033" width="13.625" style="1" bestFit="1" customWidth="1"/>
    <col min="1034" max="1034" width="15" style="1" customWidth="1"/>
    <col min="1035" max="1280" width="9.125" style="1"/>
    <col min="1281" max="1281" width="54.75" style="1" customWidth="1"/>
    <col min="1282" max="1282" width="17.875" style="1" customWidth="1"/>
    <col min="1283" max="1283" width="19.875" style="1" customWidth="1"/>
    <col min="1284" max="1284" width="16.25" style="1" customWidth="1"/>
    <col min="1285" max="1285" width="16.375" style="1" bestFit="1" customWidth="1"/>
    <col min="1286" max="1286" width="18.75" style="1" bestFit="1" customWidth="1"/>
    <col min="1287" max="1287" width="8.75" style="1" bestFit="1" customWidth="1"/>
    <col min="1288" max="1288" width="22.75" style="1" bestFit="1" customWidth="1"/>
    <col min="1289" max="1289" width="13.625" style="1" bestFit="1" customWidth="1"/>
    <col min="1290" max="1290" width="15" style="1" customWidth="1"/>
    <col min="1291" max="1536" width="9.125" style="1"/>
    <col min="1537" max="1537" width="54.75" style="1" customWidth="1"/>
    <col min="1538" max="1538" width="17.875" style="1" customWidth="1"/>
    <col min="1539" max="1539" width="19.875" style="1" customWidth="1"/>
    <col min="1540" max="1540" width="16.25" style="1" customWidth="1"/>
    <col min="1541" max="1541" width="16.375" style="1" bestFit="1" customWidth="1"/>
    <col min="1542" max="1542" width="18.75" style="1" bestFit="1" customWidth="1"/>
    <col min="1543" max="1543" width="8.75" style="1" bestFit="1" customWidth="1"/>
    <col min="1544" max="1544" width="22.75" style="1" bestFit="1" customWidth="1"/>
    <col min="1545" max="1545" width="13.625" style="1" bestFit="1" customWidth="1"/>
    <col min="1546" max="1546" width="15" style="1" customWidth="1"/>
    <col min="1547" max="1792" width="9.125" style="1"/>
    <col min="1793" max="1793" width="54.75" style="1" customWidth="1"/>
    <col min="1794" max="1794" width="17.875" style="1" customWidth="1"/>
    <col min="1795" max="1795" width="19.875" style="1" customWidth="1"/>
    <col min="1796" max="1796" width="16.25" style="1" customWidth="1"/>
    <col min="1797" max="1797" width="16.375" style="1" bestFit="1" customWidth="1"/>
    <col min="1798" max="1798" width="18.75" style="1" bestFit="1" customWidth="1"/>
    <col min="1799" max="1799" width="8.75" style="1" bestFit="1" customWidth="1"/>
    <col min="1800" max="1800" width="22.75" style="1" bestFit="1" customWidth="1"/>
    <col min="1801" max="1801" width="13.625" style="1" bestFit="1" customWidth="1"/>
    <col min="1802" max="1802" width="15" style="1" customWidth="1"/>
    <col min="1803" max="2048" width="9.125" style="1"/>
    <col min="2049" max="2049" width="54.75" style="1" customWidth="1"/>
    <col min="2050" max="2050" width="17.875" style="1" customWidth="1"/>
    <col min="2051" max="2051" width="19.875" style="1" customWidth="1"/>
    <col min="2052" max="2052" width="16.25" style="1" customWidth="1"/>
    <col min="2053" max="2053" width="16.375" style="1" bestFit="1" customWidth="1"/>
    <col min="2054" max="2054" width="18.75" style="1" bestFit="1" customWidth="1"/>
    <col min="2055" max="2055" width="8.75" style="1" bestFit="1" customWidth="1"/>
    <col min="2056" max="2056" width="22.75" style="1" bestFit="1" customWidth="1"/>
    <col min="2057" max="2057" width="13.625" style="1" bestFit="1" customWidth="1"/>
    <col min="2058" max="2058" width="15" style="1" customWidth="1"/>
    <col min="2059" max="2304" width="9.125" style="1"/>
    <col min="2305" max="2305" width="54.75" style="1" customWidth="1"/>
    <col min="2306" max="2306" width="17.875" style="1" customWidth="1"/>
    <col min="2307" max="2307" width="19.875" style="1" customWidth="1"/>
    <col min="2308" max="2308" width="16.25" style="1" customWidth="1"/>
    <col min="2309" max="2309" width="16.375" style="1" bestFit="1" customWidth="1"/>
    <col min="2310" max="2310" width="18.75" style="1" bestFit="1" customWidth="1"/>
    <col min="2311" max="2311" width="8.75" style="1" bestFit="1" customWidth="1"/>
    <col min="2312" max="2312" width="22.75" style="1" bestFit="1" customWidth="1"/>
    <col min="2313" max="2313" width="13.625" style="1" bestFit="1" customWidth="1"/>
    <col min="2314" max="2314" width="15" style="1" customWidth="1"/>
    <col min="2315" max="2560" width="9.125" style="1"/>
    <col min="2561" max="2561" width="54.75" style="1" customWidth="1"/>
    <col min="2562" max="2562" width="17.875" style="1" customWidth="1"/>
    <col min="2563" max="2563" width="19.875" style="1" customWidth="1"/>
    <col min="2564" max="2564" width="16.25" style="1" customWidth="1"/>
    <col min="2565" max="2565" width="16.375" style="1" bestFit="1" customWidth="1"/>
    <col min="2566" max="2566" width="18.75" style="1" bestFit="1" customWidth="1"/>
    <col min="2567" max="2567" width="8.75" style="1" bestFit="1" customWidth="1"/>
    <col min="2568" max="2568" width="22.75" style="1" bestFit="1" customWidth="1"/>
    <col min="2569" max="2569" width="13.625" style="1" bestFit="1" customWidth="1"/>
    <col min="2570" max="2570" width="15" style="1" customWidth="1"/>
    <col min="2571" max="2816" width="9.125" style="1"/>
    <col min="2817" max="2817" width="54.75" style="1" customWidth="1"/>
    <col min="2818" max="2818" width="17.875" style="1" customWidth="1"/>
    <col min="2819" max="2819" width="19.875" style="1" customWidth="1"/>
    <col min="2820" max="2820" width="16.25" style="1" customWidth="1"/>
    <col min="2821" max="2821" width="16.375" style="1" bestFit="1" customWidth="1"/>
    <col min="2822" max="2822" width="18.75" style="1" bestFit="1" customWidth="1"/>
    <col min="2823" max="2823" width="8.75" style="1" bestFit="1" customWidth="1"/>
    <col min="2824" max="2824" width="22.75" style="1" bestFit="1" customWidth="1"/>
    <col min="2825" max="2825" width="13.625" style="1" bestFit="1" customWidth="1"/>
    <col min="2826" max="2826" width="15" style="1" customWidth="1"/>
    <col min="2827" max="3072" width="9.125" style="1"/>
    <col min="3073" max="3073" width="54.75" style="1" customWidth="1"/>
    <col min="3074" max="3074" width="17.875" style="1" customWidth="1"/>
    <col min="3075" max="3075" width="19.875" style="1" customWidth="1"/>
    <col min="3076" max="3076" width="16.25" style="1" customWidth="1"/>
    <col min="3077" max="3077" width="16.375" style="1" bestFit="1" customWidth="1"/>
    <col min="3078" max="3078" width="18.75" style="1" bestFit="1" customWidth="1"/>
    <col min="3079" max="3079" width="8.75" style="1" bestFit="1" customWidth="1"/>
    <col min="3080" max="3080" width="22.75" style="1" bestFit="1" customWidth="1"/>
    <col min="3081" max="3081" width="13.625" style="1" bestFit="1" customWidth="1"/>
    <col min="3082" max="3082" width="15" style="1" customWidth="1"/>
    <col min="3083" max="3328" width="9.125" style="1"/>
    <col min="3329" max="3329" width="54.75" style="1" customWidth="1"/>
    <col min="3330" max="3330" width="17.875" style="1" customWidth="1"/>
    <col min="3331" max="3331" width="19.875" style="1" customWidth="1"/>
    <col min="3332" max="3332" width="16.25" style="1" customWidth="1"/>
    <col min="3333" max="3333" width="16.375" style="1" bestFit="1" customWidth="1"/>
    <col min="3334" max="3334" width="18.75" style="1" bestFit="1" customWidth="1"/>
    <col min="3335" max="3335" width="8.75" style="1" bestFit="1" customWidth="1"/>
    <col min="3336" max="3336" width="22.75" style="1" bestFit="1" customWidth="1"/>
    <col min="3337" max="3337" width="13.625" style="1" bestFit="1" customWidth="1"/>
    <col min="3338" max="3338" width="15" style="1" customWidth="1"/>
    <col min="3339" max="3584" width="9.125" style="1"/>
    <col min="3585" max="3585" width="54.75" style="1" customWidth="1"/>
    <col min="3586" max="3586" width="17.875" style="1" customWidth="1"/>
    <col min="3587" max="3587" width="19.875" style="1" customWidth="1"/>
    <col min="3588" max="3588" width="16.25" style="1" customWidth="1"/>
    <col min="3589" max="3589" width="16.375" style="1" bestFit="1" customWidth="1"/>
    <col min="3590" max="3590" width="18.75" style="1" bestFit="1" customWidth="1"/>
    <col min="3591" max="3591" width="8.75" style="1" bestFit="1" customWidth="1"/>
    <col min="3592" max="3592" width="22.75" style="1" bestFit="1" customWidth="1"/>
    <col min="3593" max="3593" width="13.625" style="1" bestFit="1" customWidth="1"/>
    <col min="3594" max="3594" width="15" style="1" customWidth="1"/>
    <col min="3595" max="3840" width="9.125" style="1"/>
    <col min="3841" max="3841" width="54.75" style="1" customWidth="1"/>
    <col min="3842" max="3842" width="17.875" style="1" customWidth="1"/>
    <col min="3843" max="3843" width="19.875" style="1" customWidth="1"/>
    <col min="3844" max="3844" width="16.25" style="1" customWidth="1"/>
    <col min="3845" max="3845" width="16.375" style="1" bestFit="1" customWidth="1"/>
    <col min="3846" max="3846" width="18.75" style="1" bestFit="1" customWidth="1"/>
    <col min="3847" max="3847" width="8.75" style="1" bestFit="1" customWidth="1"/>
    <col min="3848" max="3848" width="22.75" style="1" bestFit="1" customWidth="1"/>
    <col min="3849" max="3849" width="13.625" style="1" bestFit="1" customWidth="1"/>
    <col min="3850" max="3850" width="15" style="1" customWidth="1"/>
    <col min="3851" max="4096" width="9.125" style="1"/>
    <col min="4097" max="4097" width="54.75" style="1" customWidth="1"/>
    <col min="4098" max="4098" width="17.875" style="1" customWidth="1"/>
    <col min="4099" max="4099" width="19.875" style="1" customWidth="1"/>
    <col min="4100" max="4100" width="16.25" style="1" customWidth="1"/>
    <col min="4101" max="4101" width="16.375" style="1" bestFit="1" customWidth="1"/>
    <col min="4102" max="4102" width="18.75" style="1" bestFit="1" customWidth="1"/>
    <col min="4103" max="4103" width="8.75" style="1" bestFit="1" customWidth="1"/>
    <col min="4104" max="4104" width="22.75" style="1" bestFit="1" customWidth="1"/>
    <col min="4105" max="4105" width="13.625" style="1" bestFit="1" customWidth="1"/>
    <col min="4106" max="4106" width="15" style="1" customWidth="1"/>
    <col min="4107" max="4352" width="9.125" style="1"/>
    <col min="4353" max="4353" width="54.75" style="1" customWidth="1"/>
    <col min="4354" max="4354" width="17.875" style="1" customWidth="1"/>
    <col min="4355" max="4355" width="19.875" style="1" customWidth="1"/>
    <col min="4356" max="4356" width="16.25" style="1" customWidth="1"/>
    <col min="4357" max="4357" width="16.375" style="1" bestFit="1" customWidth="1"/>
    <col min="4358" max="4358" width="18.75" style="1" bestFit="1" customWidth="1"/>
    <col min="4359" max="4359" width="8.75" style="1" bestFit="1" customWidth="1"/>
    <col min="4360" max="4360" width="22.75" style="1" bestFit="1" customWidth="1"/>
    <col min="4361" max="4361" width="13.625" style="1" bestFit="1" customWidth="1"/>
    <col min="4362" max="4362" width="15" style="1" customWidth="1"/>
    <col min="4363" max="4608" width="9.125" style="1"/>
    <col min="4609" max="4609" width="54.75" style="1" customWidth="1"/>
    <col min="4610" max="4610" width="17.875" style="1" customWidth="1"/>
    <col min="4611" max="4611" width="19.875" style="1" customWidth="1"/>
    <col min="4612" max="4612" width="16.25" style="1" customWidth="1"/>
    <col min="4613" max="4613" width="16.375" style="1" bestFit="1" customWidth="1"/>
    <col min="4614" max="4614" width="18.75" style="1" bestFit="1" customWidth="1"/>
    <col min="4615" max="4615" width="8.75" style="1" bestFit="1" customWidth="1"/>
    <col min="4616" max="4616" width="22.75" style="1" bestFit="1" customWidth="1"/>
    <col min="4617" max="4617" width="13.625" style="1" bestFit="1" customWidth="1"/>
    <col min="4618" max="4618" width="15" style="1" customWidth="1"/>
    <col min="4619" max="4864" width="9.125" style="1"/>
    <col min="4865" max="4865" width="54.75" style="1" customWidth="1"/>
    <col min="4866" max="4866" width="17.875" style="1" customWidth="1"/>
    <col min="4867" max="4867" width="19.875" style="1" customWidth="1"/>
    <col min="4868" max="4868" width="16.25" style="1" customWidth="1"/>
    <col min="4869" max="4869" width="16.375" style="1" bestFit="1" customWidth="1"/>
    <col min="4870" max="4870" width="18.75" style="1" bestFit="1" customWidth="1"/>
    <col min="4871" max="4871" width="8.75" style="1" bestFit="1" customWidth="1"/>
    <col min="4872" max="4872" width="22.75" style="1" bestFit="1" customWidth="1"/>
    <col min="4873" max="4873" width="13.625" style="1" bestFit="1" customWidth="1"/>
    <col min="4874" max="4874" width="15" style="1" customWidth="1"/>
    <col min="4875" max="5120" width="9.125" style="1"/>
    <col min="5121" max="5121" width="54.75" style="1" customWidth="1"/>
    <col min="5122" max="5122" width="17.875" style="1" customWidth="1"/>
    <col min="5123" max="5123" width="19.875" style="1" customWidth="1"/>
    <col min="5124" max="5124" width="16.25" style="1" customWidth="1"/>
    <col min="5125" max="5125" width="16.375" style="1" bestFit="1" customWidth="1"/>
    <col min="5126" max="5126" width="18.75" style="1" bestFit="1" customWidth="1"/>
    <col min="5127" max="5127" width="8.75" style="1" bestFit="1" customWidth="1"/>
    <col min="5128" max="5128" width="22.75" style="1" bestFit="1" customWidth="1"/>
    <col min="5129" max="5129" width="13.625" style="1" bestFit="1" customWidth="1"/>
    <col min="5130" max="5130" width="15" style="1" customWidth="1"/>
    <col min="5131" max="5376" width="9.125" style="1"/>
    <col min="5377" max="5377" width="54.75" style="1" customWidth="1"/>
    <col min="5378" max="5378" width="17.875" style="1" customWidth="1"/>
    <col min="5379" max="5379" width="19.875" style="1" customWidth="1"/>
    <col min="5380" max="5380" width="16.25" style="1" customWidth="1"/>
    <col min="5381" max="5381" width="16.375" style="1" bestFit="1" customWidth="1"/>
    <col min="5382" max="5382" width="18.75" style="1" bestFit="1" customWidth="1"/>
    <col min="5383" max="5383" width="8.75" style="1" bestFit="1" customWidth="1"/>
    <col min="5384" max="5384" width="22.75" style="1" bestFit="1" customWidth="1"/>
    <col min="5385" max="5385" width="13.625" style="1" bestFit="1" customWidth="1"/>
    <col min="5386" max="5386" width="15" style="1" customWidth="1"/>
    <col min="5387" max="5632" width="9.125" style="1"/>
    <col min="5633" max="5633" width="54.75" style="1" customWidth="1"/>
    <col min="5634" max="5634" width="17.875" style="1" customWidth="1"/>
    <col min="5635" max="5635" width="19.875" style="1" customWidth="1"/>
    <col min="5636" max="5636" width="16.25" style="1" customWidth="1"/>
    <col min="5637" max="5637" width="16.375" style="1" bestFit="1" customWidth="1"/>
    <col min="5638" max="5638" width="18.75" style="1" bestFit="1" customWidth="1"/>
    <col min="5639" max="5639" width="8.75" style="1" bestFit="1" customWidth="1"/>
    <col min="5640" max="5640" width="22.75" style="1" bestFit="1" customWidth="1"/>
    <col min="5641" max="5641" width="13.625" style="1" bestFit="1" customWidth="1"/>
    <col min="5642" max="5642" width="15" style="1" customWidth="1"/>
    <col min="5643" max="5888" width="9.125" style="1"/>
    <col min="5889" max="5889" width="54.75" style="1" customWidth="1"/>
    <col min="5890" max="5890" width="17.875" style="1" customWidth="1"/>
    <col min="5891" max="5891" width="19.875" style="1" customWidth="1"/>
    <col min="5892" max="5892" width="16.25" style="1" customWidth="1"/>
    <col min="5893" max="5893" width="16.375" style="1" bestFit="1" customWidth="1"/>
    <col min="5894" max="5894" width="18.75" style="1" bestFit="1" customWidth="1"/>
    <col min="5895" max="5895" width="8.75" style="1" bestFit="1" customWidth="1"/>
    <col min="5896" max="5896" width="22.75" style="1" bestFit="1" customWidth="1"/>
    <col min="5897" max="5897" width="13.625" style="1" bestFit="1" customWidth="1"/>
    <col min="5898" max="5898" width="15" style="1" customWidth="1"/>
    <col min="5899" max="6144" width="9.125" style="1"/>
    <col min="6145" max="6145" width="54.75" style="1" customWidth="1"/>
    <col min="6146" max="6146" width="17.875" style="1" customWidth="1"/>
    <col min="6147" max="6147" width="19.875" style="1" customWidth="1"/>
    <col min="6148" max="6148" width="16.25" style="1" customWidth="1"/>
    <col min="6149" max="6149" width="16.375" style="1" bestFit="1" customWidth="1"/>
    <col min="6150" max="6150" width="18.75" style="1" bestFit="1" customWidth="1"/>
    <col min="6151" max="6151" width="8.75" style="1" bestFit="1" customWidth="1"/>
    <col min="6152" max="6152" width="22.75" style="1" bestFit="1" customWidth="1"/>
    <col min="6153" max="6153" width="13.625" style="1" bestFit="1" customWidth="1"/>
    <col min="6154" max="6154" width="15" style="1" customWidth="1"/>
    <col min="6155" max="6400" width="9.125" style="1"/>
    <col min="6401" max="6401" width="54.75" style="1" customWidth="1"/>
    <col min="6402" max="6402" width="17.875" style="1" customWidth="1"/>
    <col min="6403" max="6403" width="19.875" style="1" customWidth="1"/>
    <col min="6404" max="6404" width="16.25" style="1" customWidth="1"/>
    <col min="6405" max="6405" width="16.375" style="1" bestFit="1" customWidth="1"/>
    <col min="6406" max="6406" width="18.75" style="1" bestFit="1" customWidth="1"/>
    <col min="6407" max="6407" width="8.75" style="1" bestFit="1" customWidth="1"/>
    <col min="6408" max="6408" width="22.75" style="1" bestFit="1" customWidth="1"/>
    <col min="6409" max="6409" width="13.625" style="1" bestFit="1" customWidth="1"/>
    <col min="6410" max="6410" width="15" style="1" customWidth="1"/>
    <col min="6411" max="6656" width="9.125" style="1"/>
    <col min="6657" max="6657" width="54.75" style="1" customWidth="1"/>
    <col min="6658" max="6658" width="17.875" style="1" customWidth="1"/>
    <col min="6659" max="6659" width="19.875" style="1" customWidth="1"/>
    <col min="6660" max="6660" width="16.25" style="1" customWidth="1"/>
    <col min="6661" max="6661" width="16.375" style="1" bestFit="1" customWidth="1"/>
    <col min="6662" max="6662" width="18.75" style="1" bestFit="1" customWidth="1"/>
    <col min="6663" max="6663" width="8.75" style="1" bestFit="1" customWidth="1"/>
    <col min="6664" max="6664" width="22.75" style="1" bestFit="1" customWidth="1"/>
    <col min="6665" max="6665" width="13.625" style="1" bestFit="1" customWidth="1"/>
    <col min="6666" max="6666" width="15" style="1" customWidth="1"/>
    <col min="6667" max="6912" width="9.125" style="1"/>
    <col min="6913" max="6913" width="54.75" style="1" customWidth="1"/>
    <col min="6914" max="6914" width="17.875" style="1" customWidth="1"/>
    <col min="6915" max="6915" width="19.875" style="1" customWidth="1"/>
    <col min="6916" max="6916" width="16.25" style="1" customWidth="1"/>
    <col min="6917" max="6917" width="16.375" style="1" bestFit="1" customWidth="1"/>
    <col min="6918" max="6918" width="18.75" style="1" bestFit="1" customWidth="1"/>
    <col min="6919" max="6919" width="8.75" style="1" bestFit="1" customWidth="1"/>
    <col min="6920" max="6920" width="22.75" style="1" bestFit="1" customWidth="1"/>
    <col min="6921" max="6921" width="13.625" style="1" bestFit="1" customWidth="1"/>
    <col min="6922" max="6922" width="15" style="1" customWidth="1"/>
    <col min="6923" max="7168" width="9.125" style="1"/>
    <col min="7169" max="7169" width="54.75" style="1" customWidth="1"/>
    <col min="7170" max="7170" width="17.875" style="1" customWidth="1"/>
    <col min="7171" max="7171" width="19.875" style="1" customWidth="1"/>
    <col min="7172" max="7172" width="16.25" style="1" customWidth="1"/>
    <col min="7173" max="7173" width="16.375" style="1" bestFit="1" customWidth="1"/>
    <col min="7174" max="7174" width="18.75" style="1" bestFit="1" customWidth="1"/>
    <col min="7175" max="7175" width="8.75" style="1" bestFit="1" customWidth="1"/>
    <col min="7176" max="7176" width="22.75" style="1" bestFit="1" customWidth="1"/>
    <col min="7177" max="7177" width="13.625" style="1" bestFit="1" customWidth="1"/>
    <col min="7178" max="7178" width="15" style="1" customWidth="1"/>
    <col min="7179" max="7424" width="9.125" style="1"/>
    <col min="7425" max="7425" width="54.75" style="1" customWidth="1"/>
    <col min="7426" max="7426" width="17.875" style="1" customWidth="1"/>
    <col min="7427" max="7427" width="19.875" style="1" customWidth="1"/>
    <col min="7428" max="7428" width="16.25" style="1" customWidth="1"/>
    <col min="7429" max="7429" width="16.375" style="1" bestFit="1" customWidth="1"/>
    <col min="7430" max="7430" width="18.75" style="1" bestFit="1" customWidth="1"/>
    <col min="7431" max="7431" width="8.75" style="1" bestFit="1" customWidth="1"/>
    <col min="7432" max="7432" width="22.75" style="1" bestFit="1" customWidth="1"/>
    <col min="7433" max="7433" width="13.625" style="1" bestFit="1" customWidth="1"/>
    <col min="7434" max="7434" width="15" style="1" customWidth="1"/>
    <col min="7435" max="7680" width="9.125" style="1"/>
    <col min="7681" max="7681" width="54.75" style="1" customWidth="1"/>
    <col min="7682" max="7682" width="17.875" style="1" customWidth="1"/>
    <col min="7683" max="7683" width="19.875" style="1" customWidth="1"/>
    <col min="7684" max="7684" width="16.25" style="1" customWidth="1"/>
    <col min="7685" max="7685" width="16.375" style="1" bestFit="1" customWidth="1"/>
    <col min="7686" max="7686" width="18.75" style="1" bestFit="1" customWidth="1"/>
    <col min="7687" max="7687" width="8.75" style="1" bestFit="1" customWidth="1"/>
    <col min="7688" max="7688" width="22.75" style="1" bestFit="1" customWidth="1"/>
    <col min="7689" max="7689" width="13.625" style="1" bestFit="1" customWidth="1"/>
    <col min="7690" max="7690" width="15" style="1" customWidth="1"/>
    <col min="7691" max="7936" width="9.125" style="1"/>
    <col min="7937" max="7937" width="54.75" style="1" customWidth="1"/>
    <col min="7938" max="7938" width="17.875" style="1" customWidth="1"/>
    <col min="7939" max="7939" width="19.875" style="1" customWidth="1"/>
    <col min="7940" max="7940" width="16.25" style="1" customWidth="1"/>
    <col min="7941" max="7941" width="16.375" style="1" bestFit="1" customWidth="1"/>
    <col min="7942" max="7942" width="18.75" style="1" bestFit="1" customWidth="1"/>
    <col min="7943" max="7943" width="8.75" style="1" bestFit="1" customWidth="1"/>
    <col min="7944" max="7944" width="22.75" style="1" bestFit="1" customWidth="1"/>
    <col min="7945" max="7945" width="13.625" style="1" bestFit="1" customWidth="1"/>
    <col min="7946" max="7946" width="15" style="1" customWidth="1"/>
    <col min="7947" max="8192" width="9.125" style="1"/>
    <col min="8193" max="8193" width="54.75" style="1" customWidth="1"/>
    <col min="8194" max="8194" width="17.875" style="1" customWidth="1"/>
    <col min="8195" max="8195" width="19.875" style="1" customWidth="1"/>
    <col min="8196" max="8196" width="16.25" style="1" customWidth="1"/>
    <col min="8197" max="8197" width="16.375" style="1" bestFit="1" customWidth="1"/>
    <col min="8198" max="8198" width="18.75" style="1" bestFit="1" customWidth="1"/>
    <col min="8199" max="8199" width="8.75" style="1" bestFit="1" customWidth="1"/>
    <col min="8200" max="8200" width="22.75" style="1" bestFit="1" customWidth="1"/>
    <col min="8201" max="8201" width="13.625" style="1" bestFit="1" customWidth="1"/>
    <col min="8202" max="8202" width="15" style="1" customWidth="1"/>
    <col min="8203" max="8448" width="9.125" style="1"/>
    <col min="8449" max="8449" width="54.75" style="1" customWidth="1"/>
    <col min="8450" max="8450" width="17.875" style="1" customWidth="1"/>
    <col min="8451" max="8451" width="19.875" style="1" customWidth="1"/>
    <col min="8452" max="8452" width="16.25" style="1" customWidth="1"/>
    <col min="8453" max="8453" width="16.375" style="1" bestFit="1" customWidth="1"/>
    <col min="8454" max="8454" width="18.75" style="1" bestFit="1" customWidth="1"/>
    <col min="8455" max="8455" width="8.75" style="1" bestFit="1" customWidth="1"/>
    <col min="8456" max="8456" width="22.75" style="1" bestFit="1" customWidth="1"/>
    <col min="8457" max="8457" width="13.625" style="1" bestFit="1" customWidth="1"/>
    <col min="8458" max="8458" width="15" style="1" customWidth="1"/>
    <col min="8459" max="8704" width="9.125" style="1"/>
    <col min="8705" max="8705" width="54.75" style="1" customWidth="1"/>
    <col min="8706" max="8706" width="17.875" style="1" customWidth="1"/>
    <col min="8707" max="8707" width="19.875" style="1" customWidth="1"/>
    <col min="8708" max="8708" width="16.25" style="1" customWidth="1"/>
    <col min="8709" max="8709" width="16.375" style="1" bestFit="1" customWidth="1"/>
    <col min="8710" max="8710" width="18.75" style="1" bestFit="1" customWidth="1"/>
    <col min="8711" max="8711" width="8.75" style="1" bestFit="1" customWidth="1"/>
    <col min="8712" max="8712" width="22.75" style="1" bestFit="1" customWidth="1"/>
    <col min="8713" max="8713" width="13.625" style="1" bestFit="1" customWidth="1"/>
    <col min="8714" max="8714" width="15" style="1" customWidth="1"/>
    <col min="8715" max="8960" width="9.125" style="1"/>
    <col min="8961" max="8961" width="54.75" style="1" customWidth="1"/>
    <col min="8962" max="8962" width="17.875" style="1" customWidth="1"/>
    <col min="8963" max="8963" width="19.875" style="1" customWidth="1"/>
    <col min="8964" max="8964" width="16.25" style="1" customWidth="1"/>
    <col min="8965" max="8965" width="16.375" style="1" bestFit="1" customWidth="1"/>
    <col min="8966" max="8966" width="18.75" style="1" bestFit="1" customWidth="1"/>
    <col min="8967" max="8967" width="8.75" style="1" bestFit="1" customWidth="1"/>
    <col min="8968" max="8968" width="22.75" style="1" bestFit="1" customWidth="1"/>
    <col min="8969" max="8969" width="13.625" style="1" bestFit="1" customWidth="1"/>
    <col min="8970" max="8970" width="15" style="1" customWidth="1"/>
    <col min="8971" max="9216" width="9.125" style="1"/>
    <col min="9217" max="9217" width="54.75" style="1" customWidth="1"/>
    <col min="9218" max="9218" width="17.875" style="1" customWidth="1"/>
    <col min="9219" max="9219" width="19.875" style="1" customWidth="1"/>
    <col min="9220" max="9220" width="16.25" style="1" customWidth="1"/>
    <col min="9221" max="9221" width="16.375" style="1" bestFit="1" customWidth="1"/>
    <col min="9222" max="9222" width="18.75" style="1" bestFit="1" customWidth="1"/>
    <col min="9223" max="9223" width="8.75" style="1" bestFit="1" customWidth="1"/>
    <col min="9224" max="9224" width="22.75" style="1" bestFit="1" customWidth="1"/>
    <col min="9225" max="9225" width="13.625" style="1" bestFit="1" customWidth="1"/>
    <col min="9226" max="9226" width="15" style="1" customWidth="1"/>
    <col min="9227" max="9472" width="9.125" style="1"/>
    <col min="9473" max="9473" width="54.75" style="1" customWidth="1"/>
    <col min="9474" max="9474" width="17.875" style="1" customWidth="1"/>
    <col min="9475" max="9475" width="19.875" style="1" customWidth="1"/>
    <col min="9476" max="9476" width="16.25" style="1" customWidth="1"/>
    <col min="9477" max="9477" width="16.375" style="1" bestFit="1" customWidth="1"/>
    <col min="9478" max="9478" width="18.75" style="1" bestFit="1" customWidth="1"/>
    <col min="9479" max="9479" width="8.75" style="1" bestFit="1" customWidth="1"/>
    <col min="9480" max="9480" width="22.75" style="1" bestFit="1" customWidth="1"/>
    <col min="9481" max="9481" width="13.625" style="1" bestFit="1" customWidth="1"/>
    <col min="9482" max="9482" width="15" style="1" customWidth="1"/>
    <col min="9483" max="9728" width="9.125" style="1"/>
    <col min="9729" max="9729" width="54.75" style="1" customWidth="1"/>
    <col min="9730" max="9730" width="17.875" style="1" customWidth="1"/>
    <col min="9731" max="9731" width="19.875" style="1" customWidth="1"/>
    <col min="9732" max="9732" width="16.25" style="1" customWidth="1"/>
    <col min="9733" max="9733" width="16.375" style="1" bestFit="1" customWidth="1"/>
    <col min="9734" max="9734" width="18.75" style="1" bestFit="1" customWidth="1"/>
    <col min="9735" max="9735" width="8.75" style="1" bestFit="1" customWidth="1"/>
    <col min="9736" max="9736" width="22.75" style="1" bestFit="1" customWidth="1"/>
    <col min="9737" max="9737" width="13.625" style="1" bestFit="1" customWidth="1"/>
    <col min="9738" max="9738" width="15" style="1" customWidth="1"/>
    <col min="9739" max="9984" width="9.125" style="1"/>
    <col min="9985" max="9985" width="54.75" style="1" customWidth="1"/>
    <col min="9986" max="9986" width="17.875" style="1" customWidth="1"/>
    <col min="9987" max="9987" width="19.875" style="1" customWidth="1"/>
    <col min="9988" max="9988" width="16.25" style="1" customWidth="1"/>
    <col min="9989" max="9989" width="16.375" style="1" bestFit="1" customWidth="1"/>
    <col min="9990" max="9990" width="18.75" style="1" bestFit="1" customWidth="1"/>
    <col min="9991" max="9991" width="8.75" style="1" bestFit="1" customWidth="1"/>
    <col min="9992" max="9992" width="22.75" style="1" bestFit="1" customWidth="1"/>
    <col min="9993" max="9993" width="13.625" style="1" bestFit="1" customWidth="1"/>
    <col min="9994" max="9994" width="15" style="1" customWidth="1"/>
    <col min="9995" max="10240" width="9.125" style="1"/>
    <col min="10241" max="10241" width="54.75" style="1" customWidth="1"/>
    <col min="10242" max="10242" width="17.875" style="1" customWidth="1"/>
    <col min="10243" max="10243" width="19.875" style="1" customWidth="1"/>
    <col min="10244" max="10244" width="16.25" style="1" customWidth="1"/>
    <col min="10245" max="10245" width="16.375" style="1" bestFit="1" customWidth="1"/>
    <col min="10246" max="10246" width="18.75" style="1" bestFit="1" customWidth="1"/>
    <col min="10247" max="10247" width="8.75" style="1" bestFit="1" customWidth="1"/>
    <col min="10248" max="10248" width="22.75" style="1" bestFit="1" customWidth="1"/>
    <col min="10249" max="10249" width="13.625" style="1" bestFit="1" customWidth="1"/>
    <col min="10250" max="10250" width="15" style="1" customWidth="1"/>
    <col min="10251" max="10496" width="9.125" style="1"/>
    <col min="10497" max="10497" width="54.75" style="1" customWidth="1"/>
    <col min="10498" max="10498" width="17.875" style="1" customWidth="1"/>
    <col min="10499" max="10499" width="19.875" style="1" customWidth="1"/>
    <col min="10500" max="10500" width="16.25" style="1" customWidth="1"/>
    <col min="10501" max="10501" width="16.375" style="1" bestFit="1" customWidth="1"/>
    <col min="10502" max="10502" width="18.75" style="1" bestFit="1" customWidth="1"/>
    <col min="10503" max="10503" width="8.75" style="1" bestFit="1" customWidth="1"/>
    <col min="10504" max="10504" width="22.75" style="1" bestFit="1" customWidth="1"/>
    <col min="10505" max="10505" width="13.625" style="1" bestFit="1" customWidth="1"/>
    <col min="10506" max="10506" width="15" style="1" customWidth="1"/>
    <col min="10507" max="10752" width="9.125" style="1"/>
    <col min="10753" max="10753" width="54.75" style="1" customWidth="1"/>
    <col min="10754" max="10754" width="17.875" style="1" customWidth="1"/>
    <col min="10755" max="10755" width="19.875" style="1" customWidth="1"/>
    <col min="10756" max="10756" width="16.25" style="1" customWidth="1"/>
    <col min="10757" max="10757" width="16.375" style="1" bestFit="1" customWidth="1"/>
    <col min="10758" max="10758" width="18.75" style="1" bestFit="1" customWidth="1"/>
    <col min="10759" max="10759" width="8.75" style="1" bestFit="1" customWidth="1"/>
    <col min="10760" max="10760" width="22.75" style="1" bestFit="1" customWidth="1"/>
    <col min="10761" max="10761" width="13.625" style="1" bestFit="1" customWidth="1"/>
    <col min="10762" max="10762" width="15" style="1" customWidth="1"/>
    <col min="10763" max="11008" width="9.125" style="1"/>
    <col min="11009" max="11009" width="54.75" style="1" customWidth="1"/>
    <col min="11010" max="11010" width="17.875" style="1" customWidth="1"/>
    <col min="11011" max="11011" width="19.875" style="1" customWidth="1"/>
    <col min="11012" max="11012" width="16.25" style="1" customWidth="1"/>
    <col min="11013" max="11013" width="16.375" style="1" bestFit="1" customWidth="1"/>
    <col min="11014" max="11014" width="18.75" style="1" bestFit="1" customWidth="1"/>
    <col min="11015" max="11015" width="8.75" style="1" bestFit="1" customWidth="1"/>
    <col min="11016" max="11016" width="22.75" style="1" bestFit="1" customWidth="1"/>
    <col min="11017" max="11017" width="13.625" style="1" bestFit="1" customWidth="1"/>
    <col min="11018" max="11018" width="15" style="1" customWidth="1"/>
    <col min="11019" max="11264" width="9.125" style="1"/>
    <col min="11265" max="11265" width="54.75" style="1" customWidth="1"/>
    <col min="11266" max="11266" width="17.875" style="1" customWidth="1"/>
    <col min="11267" max="11267" width="19.875" style="1" customWidth="1"/>
    <col min="11268" max="11268" width="16.25" style="1" customWidth="1"/>
    <col min="11269" max="11269" width="16.375" style="1" bestFit="1" customWidth="1"/>
    <col min="11270" max="11270" width="18.75" style="1" bestFit="1" customWidth="1"/>
    <col min="11271" max="11271" width="8.75" style="1" bestFit="1" customWidth="1"/>
    <col min="11272" max="11272" width="22.75" style="1" bestFit="1" customWidth="1"/>
    <col min="11273" max="11273" width="13.625" style="1" bestFit="1" customWidth="1"/>
    <col min="11274" max="11274" width="15" style="1" customWidth="1"/>
    <col min="11275" max="11520" width="9.125" style="1"/>
    <col min="11521" max="11521" width="54.75" style="1" customWidth="1"/>
    <col min="11522" max="11522" width="17.875" style="1" customWidth="1"/>
    <col min="11523" max="11523" width="19.875" style="1" customWidth="1"/>
    <col min="11524" max="11524" width="16.25" style="1" customWidth="1"/>
    <col min="11525" max="11525" width="16.375" style="1" bestFit="1" customWidth="1"/>
    <col min="11526" max="11526" width="18.75" style="1" bestFit="1" customWidth="1"/>
    <col min="11527" max="11527" width="8.75" style="1" bestFit="1" customWidth="1"/>
    <col min="11528" max="11528" width="22.75" style="1" bestFit="1" customWidth="1"/>
    <col min="11529" max="11529" width="13.625" style="1" bestFit="1" customWidth="1"/>
    <col min="11530" max="11530" width="15" style="1" customWidth="1"/>
    <col min="11531" max="11776" width="9.125" style="1"/>
    <col min="11777" max="11777" width="54.75" style="1" customWidth="1"/>
    <col min="11778" max="11778" width="17.875" style="1" customWidth="1"/>
    <col min="11779" max="11779" width="19.875" style="1" customWidth="1"/>
    <col min="11780" max="11780" width="16.25" style="1" customWidth="1"/>
    <col min="11781" max="11781" width="16.375" style="1" bestFit="1" customWidth="1"/>
    <col min="11782" max="11782" width="18.75" style="1" bestFit="1" customWidth="1"/>
    <col min="11783" max="11783" width="8.75" style="1" bestFit="1" customWidth="1"/>
    <col min="11784" max="11784" width="22.75" style="1" bestFit="1" customWidth="1"/>
    <col min="11785" max="11785" width="13.625" style="1" bestFit="1" customWidth="1"/>
    <col min="11786" max="11786" width="15" style="1" customWidth="1"/>
    <col min="11787" max="12032" width="9.125" style="1"/>
    <col min="12033" max="12033" width="54.75" style="1" customWidth="1"/>
    <col min="12034" max="12034" width="17.875" style="1" customWidth="1"/>
    <col min="12035" max="12035" width="19.875" style="1" customWidth="1"/>
    <col min="12036" max="12036" width="16.25" style="1" customWidth="1"/>
    <col min="12037" max="12037" width="16.375" style="1" bestFit="1" customWidth="1"/>
    <col min="12038" max="12038" width="18.75" style="1" bestFit="1" customWidth="1"/>
    <col min="12039" max="12039" width="8.75" style="1" bestFit="1" customWidth="1"/>
    <col min="12040" max="12040" width="22.75" style="1" bestFit="1" customWidth="1"/>
    <col min="12041" max="12041" width="13.625" style="1" bestFit="1" customWidth="1"/>
    <col min="12042" max="12042" width="15" style="1" customWidth="1"/>
    <col min="12043" max="12288" width="9.125" style="1"/>
    <col min="12289" max="12289" width="54.75" style="1" customWidth="1"/>
    <col min="12290" max="12290" width="17.875" style="1" customWidth="1"/>
    <col min="12291" max="12291" width="19.875" style="1" customWidth="1"/>
    <col min="12292" max="12292" width="16.25" style="1" customWidth="1"/>
    <col min="12293" max="12293" width="16.375" style="1" bestFit="1" customWidth="1"/>
    <col min="12294" max="12294" width="18.75" style="1" bestFit="1" customWidth="1"/>
    <col min="12295" max="12295" width="8.75" style="1" bestFit="1" customWidth="1"/>
    <col min="12296" max="12296" width="22.75" style="1" bestFit="1" customWidth="1"/>
    <col min="12297" max="12297" width="13.625" style="1" bestFit="1" customWidth="1"/>
    <col min="12298" max="12298" width="15" style="1" customWidth="1"/>
    <col min="12299" max="12544" width="9.125" style="1"/>
    <col min="12545" max="12545" width="54.75" style="1" customWidth="1"/>
    <col min="12546" max="12546" width="17.875" style="1" customWidth="1"/>
    <col min="12547" max="12547" width="19.875" style="1" customWidth="1"/>
    <col min="12548" max="12548" width="16.25" style="1" customWidth="1"/>
    <col min="12549" max="12549" width="16.375" style="1" bestFit="1" customWidth="1"/>
    <col min="12550" max="12550" width="18.75" style="1" bestFit="1" customWidth="1"/>
    <col min="12551" max="12551" width="8.75" style="1" bestFit="1" customWidth="1"/>
    <col min="12552" max="12552" width="22.75" style="1" bestFit="1" customWidth="1"/>
    <col min="12553" max="12553" width="13.625" style="1" bestFit="1" customWidth="1"/>
    <col min="12554" max="12554" width="15" style="1" customWidth="1"/>
    <col min="12555" max="12800" width="9.125" style="1"/>
    <col min="12801" max="12801" width="54.75" style="1" customWidth="1"/>
    <col min="12802" max="12802" width="17.875" style="1" customWidth="1"/>
    <col min="12803" max="12803" width="19.875" style="1" customWidth="1"/>
    <col min="12804" max="12804" width="16.25" style="1" customWidth="1"/>
    <col min="12805" max="12805" width="16.375" style="1" bestFit="1" customWidth="1"/>
    <col min="12806" max="12806" width="18.75" style="1" bestFit="1" customWidth="1"/>
    <col min="12807" max="12807" width="8.75" style="1" bestFit="1" customWidth="1"/>
    <col min="12808" max="12808" width="22.75" style="1" bestFit="1" customWidth="1"/>
    <col min="12809" max="12809" width="13.625" style="1" bestFit="1" customWidth="1"/>
    <col min="12810" max="12810" width="15" style="1" customWidth="1"/>
    <col min="12811" max="13056" width="9.125" style="1"/>
    <col min="13057" max="13057" width="54.75" style="1" customWidth="1"/>
    <col min="13058" max="13058" width="17.875" style="1" customWidth="1"/>
    <col min="13059" max="13059" width="19.875" style="1" customWidth="1"/>
    <col min="13060" max="13060" width="16.25" style="1" customWidth="1"/>
    <col min="13061" max="13061" width="16.375" style="1" bestFit="1" customWidth="1"/>
    <col min="13062" max="13062" width="18.75" style="1" bestFit="1" customWidth="1"/>
    <col min="13063" max="13063" width="8.75" style="1" bestFit="1" customWidth="1"/>
    <col min="13064" max="13064" width="22.75" style="1" bestFit="1" customWidth="1"/>
    <col min="13065" max="13065" width="13.625" style="1" bestFit="1" customWidth="1"/>
    <col min="13066" max="13066" width="15" style="1" customWidth="1"/>
    <col min="13067" max="13312" width="9.125" style="1"/>
    <col min="13313" max="13313" width="54.75" style="1" customWidth="1"/>
    <col min="13314" max="13314" width="17.875" style="1" customWidth="1"/>
    <col min="13315" max="13315" width="19.875" style="1" customWidth="1"/>
    <col min="13316" max="13316" width="16.25" style="1" customWidth="1"/>
    <col min="13317" max="13317" width="16.375" style="1" bestFit="1" customWidth="1"/>
    <col min="13318" max="13318" width="18.75" style="1" bestFit="1" customWidth="1"/>
    <col min="13319" max="13319" width="8.75" style="1" bestFit="1" customWidth="1"/>
    <col min="13320" max="13320" width="22.75" style="1" bestFit="1" customWidth="1"/>
    <col min="13321" max="13321" width="13.625" style="1" bestFit="1" customWidth="1"/>
    <col min="13322" max="13322" width="15" style="1" customWidth="1"/>
    <col min="13323" max="13568" width="9.125" style="1"/>
    <col min="13569" max="13569" width="54.75" style="1" customWidth="1"/>
    <col min="13570" max="13570" width="17.875" style="1" customWidth="1"/>
    <col min="13571" max="13571" width="19.875" style="1" customWidth="1"/>
    <col min="13572" max="13572" width="16.25" style="1" customWidth="1"/>
    <col min="13573" max="13573" width="16.375" style="1" bestFit="1" customWidth="1"/>
    <col min="13574" max="13574" width="18.75" style="1" bestFit="1" customWidth="1"/>
    <col min="13575" max="13575" width="8.75" style="1" bestFit="1" customWidth="1"/>
    <col min="13576" max="13576" width="22.75" style="1" bestFit="1" customWidth="1"/>
    <col min="13577" max="13577" width="13.625" style="1" bestFit="1" customWidth="1"/>
    <col min="13578" max="13578" width="15" style="1" customWidth="1"/>
    <col min="13579" max="13824" width="9.125" style="1"/>
    <col min="13825" max="13825" width="54.75" style="1" customWidth="1"/>
    <col min="13826" max="13826" width="17.875" style="1" customWidth="1"/>
    <col min="13827" max="13827" width="19.875" style="1" customWidth="1"/>
    <col min="13828" max="13828" width="16.25" style="1" customWidth="1"/>
    <col min="13829" max="13829" width="16.375" style="1" bestFit="1" customWidth="1"/>
    <col min="13830" max="13830" width="18.75" style="1" bestFit="1" customWidth="1"/>
    <col min="13831" max="13831" width="8.75" style="1" bestFit="1" customWidth="1"/>
    <col min="13832" max="13832" width="22.75" style="1" bestFit="1" customWidth="1"/>
    <col min="13833" max="13833" width="13.625" style="1" bestFit="1" customWidth="1"/>
    <col min="13834" max="13834" width="15" style="1" customWidth="1"/>
    <col min="13835" max="14080" width="9.125" style="1"/>
    <col min="14081" max="14081" width="54.75" style="1" customWidth="1"/>
    <col min="14082" max="14082" width="17.875" style="1" customWidth="1"/>
    <col min="14083" max="14083" width="19.875" style="1" customWidth="1"/>
    <col min="14084" max="14084" width="16.25" style="1" customWidth="1"/>
    <col min="14085" max="14085" width="16.375" style="1" bestFit="1" customWidth="1"/>
    <col min="14086" max="14086" width="18.75" style="1" bestFit="1" customWidth="1"/>
    <col min="14087" max="14087" width="8.75" style="1" bestFit="1" customWidth="1"/>
    <col min="14088" max="14088" width="22.75" style="1" bestFit="1" customWidth="1"/>
    <col min="14089" max="14089" width="13.625" style="1" bestFit="1" customWidth="1"/>
    <col min="14090" max="14090" width="15" style="1" customWidth="1"/>
    <col min="14091" max="14336" width="9.125" style="1"/>
    <col min="14337" max="14337" width="54.75" style="1" customWidth="1"/>
    <col min="14338" max="14338" width="17.875" style="1" customWidth="1"/>
    <col min="14339" max="14339" width="19.875" style="1" customWidth="1"/>
    <col min="14340" max="14340" width="16.25" style="1" customWidth="1"/>
    <col min="14341" max="14341" width="16.375" style="1" bestFit="1" customWidth="1"/>
    <col min="14342" max="14342" width="18.75" style="1" bestFit="1" customWidth="1"/>
    <col min="14343" max="14343" width="8.75" style="1" bestFit="1" customWidth="1"/>
    <col min="14344" max="14344" width="22.75" style="1" bestFit="1" customWidth="1"/>
    <col min="14345" max="14345" width="13.625" style="1" bestFit="1" customWidth="1"/>
    <col min="14346" max="14346" width="15" style="1" customWidth="1"/>
    <col min="14347" max="14592" width="9.125" style="1"/>
    <col min="14593" max="14593" width="54.75" style="1" customWidth="1"/>
    <col min="14594" max="14594" width="17.875" style="1" customWidth="1"/>
    <col min="14595" max="14595" width="19.875" style="1" customWidth="1"/>
    <col min="14596" max="14596" width="16.25" style="1" customWidth="1"/>
    <col min="14597" max="14597" width="16.375" style="1" bestFit="1" customWidth="1"/>
    <col min="14598" max="14598" width="18.75" style="1" bestFit="1" customWidth="1"/>
    <col min="14599" max="14599" width="8.75" style="1" bestFit="1" customWidth="1"/>
    <col min="14600" max="14600" width="22.75" style="1" bestFit="1" customWidth="1"/>
    <col min="14601" max="14601" width="13.625" style="1" bestFit="1" customWidth="1"/>
    <col min="14602" max="14602" width="15" style="1" customWidth="1"/>
    <col min="14603" max="14848" width="9.125" style="1"/>
    <col min="14849" max="14849" width="54.75" style="1" customWidth="1"/>
    <col min="14850" max="14850" width="17.875" style="1" customWidth="1"/>
    <col min="14851" max="14851" width="19.875" style="1" customWidth="1"/>
    <col min="14852" max="14852" width="16.25" style="1" customWidth="1"/>
    <col min="14853" max="14853" width="16.375" style="1" bestFit="1" customWidth="1"/>
    <col min="14854" max="14854" width="18.75" style="1" bestFit="1" customWidth="1"/>
    <col min="14855" max="14855" width="8.75" style="1" bestFit="1" customWidth="1"/>
    <col min="14856" max="14856" width="22.75" style="1" bestFit="1" customWidth="1"/>
    <col min="14857" max="14857" width="13.625" style="1" bestFit="1" customWidth="1"/>
    <col min="14858" max="14858" width="15" style="1" customWidth="1"/>
    <col min="14859" max="15104" width="9.125" style="1"/>
    <col min="15105" max="15105" width="54.75" style="1" customWidth="1"/>
    <col min="15106" max="15106" width="17.875" style="1" customWidth="1"/>
    <col min="15107" max="15107" width="19.875" style="1" customWidth="1"/>
    <col min="15108" max="15108" width="16.25" style="1" customWidth="1"/>
    <col min="15109" max="15109" width="16.375" style="1" bestFit="1" customWidth="1"/>
    <col min="15110" max="15110" width="18.75" style="1" bestFit="1" customWidth="1"/>
    <col min="15111" max="15111" width="8.75" style="1" bestFit="1" customWidth="1"/>
    <col min="15112" max="15112" width="22.75" style="1" bestFit="1" customWidth="1"/>
    <col min="15113" max="15113" width="13.625" style="1" bestFit="1" customWidth="1"/>
    <col min="15114" max="15114" width="15" style="1" customWidth="1"/>
    <col min="15115" max="15360" width="9.125" style="1"/>
    <col min="15361" max="15361" width="54.75" style="1" customWidth="1"/>
    <col min="15362" max="15362" width="17.875" style="1" customWidth="1"/>
    <col min="15363" max="15363" width="19.875" style="1" customWidth="1"/>
    <col min="15364" max="15364" width="16.25" style="1" customWidth="1"/>
    <col min="15365" max="15365" width="16.375" style="1" bestFit="1" customWidth="1"/>
    <col min="15366" max="15366" width="18.75" style="1" bestFit="1" customWidth="1"/>
    <col min="15367" max="15367" width="8.75" style="1" bestFit="1" customWidth="1"/>
    <col min="15368" max="15368" width="22.75" style="1" bestFit="1" customWidth="1"/>
    <col min="15369" max="15369" width="13.625" style="1" bestFit="1" customWidth="1"/>
    <col min="15370" max="15370" width="15" style="1" customWidth="1"/>
    <col min="15371" max="15616" width="9.125" style="1"/>
    <col min="15617" max="15617" width="54.75" style="1" customWidth="1"/>
    <col min="15618" max="15618" width="17.875" style="1" customWidth="1"/>
    <col min="15619" max="15619" width="19.875" style="1" customWidth="1"/>
    <col min="15620" max="15620" width="16.25" style="1" customWidth="1"/>
    <col min="15621" max="15621" width="16.375" style="1" bestFit="1" customWidth="1"/>
    <col min="15622" max="15622" width="18.75" style="1" bestFit="1" customWidth="1"/>
    <col min="15623" max="15623" width="8.75" style="1" bestFit="1" customWidth="1"/>
    <col min="15624" max="15624" width="22.75" style="1" bestFit="1" customWidth="1"/>
    <col min="15625" max="15625" width="13.625" style="1" bestFit="1" customWidth="1"/>
    <col min="15626" max="15626" width="15" style="1" customWidth="1"/>
    <col min="15627" max="15872" width="9.125" style="1"/>
    <col min="15873" max="15873" width="54.75" style="1" customWidth="1"/>
    <col min="15874" max="15874" width="17.875" style="1" customWidth="1"/>
    <col min="15875" max="15875" width="19.875" style="1" customWidth="1"/>
    <col min="15876" max="15876" width="16.25" style="1" customWidth="1"/>
    <col min="15877" max="15877" width="16.375" style="1" bestFit="1" customWidth="1"/>
    <col min="15878" max="15878" width="18.75" style="1" bestFit="1" customWidth="1"/>
    <col min="15879" max="15879" width="8.75" style="1" bestFit="1" customWidth="1"/>
    <col min="15880" max="15880" width="22.75" style="1" bestFit="1" customWidth="1"/>
    <col min="15881" max="15881" width="13.625" style="1" bestFit="1" customWidth="1"/>
    <col min="15882" max="15882" width="15" style="1" customWidth="1"/>
    <col min="15883" max="16128" width="9.125" style="1"/>
    <col min="16129" max="16129" width="54.75" style="1" customWidth="1"/>
    <col min="16130" max="16130" width="17.875" style="1" customWidth="1"/>
    <col min="16131" max="16131" width="19.875" style="1" customWidth="1"/>
    <col min="16132" max="16132" width="16.25" style="1" customWidth="1"/>
    <col min="16133" max="16133" width="16.375" style="1" bestFit="1" customWidth="1"/>
    <col min="16134" max="16134" width="18.75" style="1" bestFit="1" customWidth="1"/>
    <col min="16135" max="16135" width="8.75" style="1" bestFit="1" customWidth="1"/>
    <col min="16136" max="16136" width="22.75" style="1" bestFit="1" customWidth="1"/>
    <col min="16137" max="16137" width="13.625" style="1" bestFit="1" customWidth="1"/>
    <col min="16138" max="16138" width="15" style="1" customWidth="1"/>
    <col min="16139" max="16384" width="9.125" style="1"/>
  </cols>
  <sheetData>
    <row r="2" spans="1:12" s="622" customFormat="1">
      <c r="A2" s="677" t="s">
        <v>181</v>
      </c>
      <c r="B2" s="677"/>
      <c r="G2" s="623"/>
      <c r="I2" s="622" t="s">
        <v>1</v>
      </c>
    </row>
    <row r="3" spans="1:12">
      <c r="A3" s="291" t="s">
        <v>83</v>
      </c>
      <c r="B3" s="292" t="s">
        <v>3</v>
      </c>
      <c r="C3" s="293" t="s">
        <v>4</v>
      </c>
      <c r="D3" s="293" t="s">
        <v>5</v>
      </c>
      <c r="E3" s="293" t="s">
        <v>51</v>
      </c>
      <c r="F3" s="293" t="s">
        <v>182</v>
      </c>
      <c r="G3" s="38" t="s">
        <v>81</v>
      </c>
      <c r="H3" s="293" t="s">
        <v>82</v>
      </c>
      <c r="I3" s="293" t="s">
        <v>183</v>
      </c>
    </row>
    <row r="4" spans="1:12">
      <c r="A4" s="610" t="s">
        <v>353</v>
      </c>
      <c r="B4" s="294"/>
      <c r="C4" s="294"/>
      <c r="D4" s="294"/>
      <c r="E4" s="294"/>
      <c r="F4" s="295"/>
      <c r="G4" s="257"/>
      <c r="I4" s="3"/>
    </row>
    <row r="5" spans="1:12">
      <c r="A5" s="611" t="s">
        <v>355</v>
      </c>
      <c r="B5" s="296">
        <v>35606856.509999998</v>
      </c>
      <c r="C5" s="296">
        <v>170367338.00999999</v>
      </c>
      <c r="D5" s="296">
        <v>9850865.2200000007</v>
      </c>
      <c r="E5" s="296">
        <v>5561510.79</v>
      </c>
      <c r="F5" s="297">
        <f>SUM(B5:E5)</f>
        <v>221386570.52999997</v>
      </c>
      <c r="G5" s="473">
        <v>17183</v>
      </c>
      <c r="H5" s="298" t="s">
        <v>84</v>
      </c>
      <c r="I5" s="265">
        <f>+F5/G5</f>
        <v>12884.046472094511</v>
      </c>
      <c r="J5" s="11"/>
    </row>
    <row r="6" spans="1:12">
      <c r="A6" s="611" t="s">
        <v>86</v>
      </c>
      <c r="B6" s="296">
        <v>1931976</v>
      </c>
      <c r="C6" s="296">
        <v>9243882.8000000007</v>
      </c>
      <c r="D6" s="296">
        <v>534493.55000000005</v>
      </c>
      <c r="E6" s="296">
        <v>301759.45</v>
      </c>
      <c r="F6" s="297">
        <f t="shared" ref="F6:F69" si="0">SUM(B6:E6)</f>
        <v>12012111.800000001</v>
      </c>
      <c r="G6" s="473">
        <v>933</v>
      </c>
      <c r="H6" s="283" t="s">
        <v>84</v>
      </c>
      <c r="I6" s="265">
        <f t="shared" ref="I6:I69" si="1">+F6/G6</f>
        <v>12874.717899249732</v>
      </c>
      <c r="J6" s="11"/>
    </row>
    <row r="7" spans="1:12">
      <c r="A7" s="611" t="s">
        <v>87</v>
      </c>
      <c r="B7" s="296">
        <v>473372.61</v>
      </c>
      <c r="C7" s="296">
        <v>2264935.4300000002</v>
      </c>
      <c r="D7" s="296">
        <v>130961.57</v>
      </c>
      <c r="E7" s="296">
        <v>73937.08</v>
      </c>
      <c r="F7" s="297">
        <f t="shared" si="0"/>
        <v>2943206.69</v>
      </c>
      <c r="G7" s="473">
        <v>228</v>
      </c>
      <c r="H7" s="283" t="s">
        <v>84</v>
      </c>
      <c r="I7" s="265">
        <f t="shared" si="1"/>
        <v>12908.801271929824</v>
      </c>
      <c r="J7" s="11"/>
    </row>
    <row r="8" spans="1:12">
      <c r="A8" s="611" t="s">
        <v>88</v>
      </c>
      <c r="B8" s="296">
        <v>473372.61</v>
      </c>
      <c r="C8" s="296">
        <v>2264935.4300000002</v>
      </c>
      <c r="D8" s="296">
        <v>130961.57</v>
      </c>
      <c r="E8" s="296">
        <v>73937.08</v>
      </c>
      <c r="F8" s="297">
        <f t="shared" si="0"/>
        <v>2943206.69</v>
      </c>
      <c r="G8" s="473">
        <v>229</v>
      </c>
      <c r="H8" s="283" t="s">
        <v>84</v>
      </c>
      <c r="I8" s="265">
        <f t="shared" si="1"/>
        <v>12852.43096069869</v>
      </c>
      <c r="J8" s="11"/>
    </row>
    <row r="9" spans="1:12">
      <c r="A9" s="611" t="s">
        <v>95</v>
      </c>
      <c r="B9" s="296">
        <v>10796669.74</v>
      </c>
      <c r="C9" s="296">
        <v>50925710.829999998</v>
      </c>
      <c r="D9" s="296">
        <v>6030865.4299999997</v>
      </c>
      <c r="E9" s="296">
        <v>2948970.56</v>
      </c>
      <c r="F9" s="297">
        <f t="shared" si="0"/>
        <v>70702216.560000002</v>
      </c>
      <c r="G9" s="473">
        <v>2156</v>
      </c>
      <c r="H9" s="283" t="s">
        <v>84</v>
      </c>
      <c r="I9" s="265">
        <f t="shared" si="1"/>
        <v>32793.235881261593</v>
      </c>
      <c r="J9" s="11"/>
      <c r="L9" s="47"/>
    </row>
    <row r="10" spans="1:12">
      <c r="A10" s="611" t="s">
        <v>97</v>
      </c>
      <c r="B10" s="296">
        <v>685642.37</v>
      </c>
      <c r="C10" s="296">
        <v>3234036.59</v>
      </c>
      <c r="D10" s="296">
        <v>382990.03</v>
      </c>
      <c r="E10" s="296">
        <v>187274.34</v>
      </c>
      <c r="F10" s="297">
        <f t="shared" si="0"/>
        <v>4489943.33</v>
      </c>
      <c r="G10" s="473">
        <v>137</v>
      </c>
      <c r="H10" s="283" t="s">
        <v>84</v>
      </c>
      <c r="I10" s="265">
        <f t="shared" si="1"/>
        <v>32773.308978102192</v>
      </c>
      <c r="J10" s="11"/>
    </row>
    <row r="11" spans="1:12">
      <c r="A11" s="611" t="s">
        <v>99</v>
      </c>
      <c r="B11" s="296">
        <v>6955314.4100000001</v>
      </c>
      <c r="C11" s="296">
        <v>32806813.510000002</v>
      </c>
      <c r="D11" s="296">
        <v>3885139.24</v>
      </c>
      <c r="E11" s="296">
        <v>1899754.09</v>
      </c>
      <c r="F11" s="297">
        <f t="shared" si="0"/>
        <v>45547021.250000007</v>
      </c>
      <c r="G11" s="473">
        <v>1389</v>
      </c>
      <c r="H11" s="283" t="s">
        <v>84</v>
      </c>
      <c r="I11" s="265">
        <f t="shared" si="1"/>
        <v>32791.232001439894</v>
      </c>
      <c r="J11" s="11"/>
    </row>
    <row r="12" spans="1:12">
      <c r="A12" s="611" t="s">
        <v>100</v>
      </c>
      <c r="B12" s="296">
        <v>105483.44</v>
      </c>
      <c r="C12" s="296">
        <v>497544.09</v>
      </c>
      <c r="D12" s="296">
        <v>58921.54</v>
      </c>
      <c r="E12" s="296">
        <v>28811.439999999999</v>
      </c>
      <c r="F12" s="297">
        <f t="shared" si="0"/>
        <v>690760.51</v>
      </c>
      <c r="G12" s="473">
        <v>21</v>
      </c>
      <c r="H12" s="283" t="s">
        <v>84</v>
      </c>
      <c r="I12" s="265">
        <f t="shared" si="1"/>
        <v>32893.357619047616</v>
      </c>
      <c r="J12" s="11"/>
    </row>
    <row r="13" spans="1:12">
      <c r="A13" s="611" t="s">
        <v>101</v>
      </c>
      <c r="B13" s="296">
        <v>125261.59</v>
      </c>
      <c r="C13" s="296">
        <v>590833.61</v>
      </c>
      <c r="D13" s="296">
        <v>69969.33</v>
      </c>
      <c r="E13" s="296">
        <v>34213.58</v>
      </c>
      <c r="F13" s="297">
        <f t="shared" si="0"/>
        <v>820278.10999999987</v>
      </c>
      <c r="G13" s="473">
        <v>25</v>
      </c>
      <c r="H13" s="283" t="s">
        <v>84</v>
      </c>
      <c r="I13" s="265">
        <f t="shared" si="1"/>
        <v>32811.124399999993</v>
      </c>
      <c r="J13" s="11"/>
    </row>
    <row r="14" spans="1:12">
      <c r="A14" s="611" t="s">
        <v>102</v>
      </c>
      <c r="B14" s="296">
        <v>316450.32</v>
      </c>
      <c r="C14" s="296">
        <v>1492632.27</v>
      </c>
      <c r="D14" s="296">
        <v>176764.63</v>
      </c>
      <c r="E14" s="296">
        <v>86434.31</v>
      </c>
      <c r="F14" s="297">
        <f t="shared" si="0"/>
        <v>2072281.5300000003</v>
      </c>
      <c r="G14" s="473">
        <v>63</v>
      </c>
      <c r="H14" s="283" t="s">
        <v>84</v>
      </c>
      <c r="I14" s="265">
        <f t="shared" si="1"/>
        <v>32893.357619047623</v>
      </c>
      <c r="J14" s="11"/>
    </row>
    <row r="15" spans="1:12">
      <c r="A15" s="611" t="s">
        <v>103</v>
      </c>
      <c r="B15" s="296">
        <v>30766</v>
      </c>
      <c r="C15" s="296">
        <v>145117.03</v>
      </c>
      <c r="D15" s="296">
        <v>17185.45</v>
      </c>
      <c r="E15" s="296">
        <v>8403.34</v>
      </c>
      <c r="F15" s="297">
        <f t="shared" si="0"/>
        <v>201471.82</v>
      </c>
      <c r="G15" s="473">
        <v>6</v>
      </c>
      <c r="H15" s="283" t="s">
        <v>84</v>
      </c>
      <c r="I15" s="265">
        <f t="shared" si="1"/>
        <v>33578.636666666665</v>
      </c>
      <c r="J15" s="11"/>
    </row>
    <row r="16" spans="1:12">
      <c r="A16" s="611" t="s">
        <v>104</v>
      </c>
      <c r="B16" s="296">
        <v>951548.54</v>
      </c>
      <c r="C16" s="296">
        <v>4488262.32</v>
      </c>
      <c r="D16" s="296">
        <v>531521.42000000004</v>
      </c>
      <c r="E16" s="296">
        <v>259903.17</v>
      </c>
      <c r="F16" s="297">
        <f t="shared" si="0"/>
        <v>6231235.4500000002</v>
      </c>
      <c r="G16" s="473">
        <v>190</v>
      </c>
      <c r="H16" s="283" t="s">
        <v>84</v>
      </c>
      <c r="I16" s="265">
        <f t="shared" si="1"/>
        <v>32795.97605263158</v>
      </c>
      <c r="J16" s="11"/>
    </row>
    <row r="17" spans="1:12" ht="38.25">
      <c r="A17" s="611" t="s">
        <v>105</v>
      </c>
      <c r="B17" s="296">
        <v>1061427.1299999999</v>
      </c>
      <c r="C17" s="296">
        <v>5006537.42</v>
      </c>
      <c r="D17" s="296">
        <v>592898.03</v>
      </c>
      <c r="E17" s="296">
        <v>289915.08</v>
      </c>
      <c r="F17" s="297">
        <f t="shared" si="0"/>
        <v>6950777.6600000001</v>
      </c>
      <c r="G17" s="473">
        <v>212</v>
      </c>
      <c r="H17" s="283" t="s">
        <v>84</v>
      </c>
      <c r="I17" s="265">
        <f t="shared" si="1"/>
        <v>32786.687075471702</v>
      </c>
      <c r="J17" s="11"/>
    </row>
    <row r="18" spans="1:12" ht="38.25">
      <c r="A18" s="611" t="s">
        <v>106</v>
      </c>
      <c r="B18" s="296">
        <v>142842.16</v>
      </c>
      <c r="C18" s="296">
        <v>673757.62</v>
      </c>
      <c r="D18" s="296">
        <v>79789.59</v>
      </c>
      <c r="E18" s="296">
        <v>39015.49</v>
      </c>
      <c r="F18" s="297">
        <f t="shared" si="0"/>
        <v>935404.86</v>
      </c>
      <c r="G18" s="473">
        <v>28</v>
      </c>
      <c r="H18" s="283" t="s">
        <v>84</v>
      </c>
      <c r="I18" s="265">
        <f t="shared" si="1"/>
        <v>33407.31642857143</v>
      </c>
      <c r="J18" s="11"/>
      <c r="L18" s="47"/>
    </row>
    <row r="19" spans="1:12">
      <c r="A19" s="611" t="s">
        <v>107</v>
      </c>
      <c r="B19" s="296">
        <v>474675.49</v>
      </c>
      <c r="C19" s="296">
        <v>2238948.41</v>
      </c>
      <c r="D19" s="296">
        <v>265146.94</v>
      </c>
      <c r="E19" s="296">
        <v>129651.46</v>
      </c>
      <c r="F19" s="297">
        <f t="shared" si="0"/>
        <v>3108422.3000000003</v>
      </c>
      <c r="G19" s="473">
        <v>95</v>
      </c>
      <c r="H19" s="283" t="s">
        <v>84</v>
      </c>
      <c r="I19" s="265">
        <f t="shared" si="1"/>
        <v>32720.234736842107</v>
      </c>
      <c r="J19" s="11"/>
    </row>
    <row r="20" spans="1:12" ht="38.25">
      <c r="A20" s="611" t="s">
        <v>108</v>
      </c>
      <c r="B20" s="296">
        <v>329635.75</v>
      </c>
      <c r="C20" s="296">
        <v>1554825.28</v>
      </c>
      <c r="D20" s="296">
        <v>184129.82</v>
      </c>
      <c r="E20" s="296">
        <v>90035.74</v>
      </c>
      <c r="F20" s="297">
        <f t="shared" si="0"/>
        <v>2158626.5900000003</v>
      </c>
      <c r="G20" s="473">
        <v>66</v>
      </c>
      <c r="H20" s="283" t="s">
        <v>84</v>
      </c>
      <c r="I20" s="265">
        <f t="shared" si="1"/>
        <v>32706.463484848489</v>
      </c>
      <c r="J20" s="11"/>
    </row>
    <row r="21" spans="1:12">
      <c r="A21" s="611" t="s">
        <v>91</v>
      </c>
      <c r="B21" s="296">
        <v>3438180.96</v>
      </c>
      <c r="C21" s="296">
        <v>16637426.699999999</v>
      </c>
      <c r="D21" s="296">
        <v>1175646.54</v>
      </c>
      <c r="E21" s="296">
        <v>819627.91</v>
      </c>
      <c r="F21" s="297">
        <f t="shared" si="0"/>
        <v>22070882.109999999</v>
      </c>
      <c r="G21" s="473">
        <v>1072</v>
      </c>
      <c r="H21" s="283" t="s">
        <v>84</v>
      </c>
      <c r="I21" s="265">
        <f t="shared" si="1"/>
        <v>20588.509430970149</v>
      </c>
      <c r="J21" s="11"/>
    </row>
    <row r="22" spans="1:12">
      <c r="A22" s="611" t="s">
        <v>92</v>
      </c>
      <c r="B22" s="296">
        <v>988497.76</v>
      </c>
      <c r="C22" s="296">
        <v>4783360.5</v>
      </c>
      <c r="D22" s="296">
        <v>338005.47</v>
      </c>
      <c r="E22" s="296">
        <v>235647.98</v>
      </c>
      <c r="F22" s="297">
        <f t="shared" si="0"/>
        <v>6345511.71</v>
      </c>
      <c r="G22" s="473">
        <v>308</v>
      </c>
      <c r="H22" s="283" t="s">
        <v>84</v>
      </c>
      <c r="I22" s="265">
        <f t="shared" si="1"/>
        <v>20602.310746753246</v>
      </c>
      <c r="J22" s="11"/>
    </row>
    <row r="23" spans="1:12">
      <c r="A23" s="611" t="s">
        <v>93</v>
      </c>
      <c r="B23" s="296">
        <v>6634.21</v>
      </c>
      <c r="C23" s="296">
        <v>32103.09</v>
      </c>
      <c r="D23" s="296">
        <v>2268.4899999999998</v>
      </c>
      <c r="E23" s="296">
        <v>1581.53</v>
      </c>
      <c r="F23" s="297">
        <f t="shared" si="0"/>
        <v>42587.32</v>
      </c>
      <c r="G23" s="473">
        <v>2</v>
      </c>
      <c r="H23" s="283" t="s">
        <v>84</v>
      </c>
      <c r="I23" s="265">
        <f t="shared" si="1"/>
        <v>21293.66</v>
      </c>
      <c r="J23" s="11"/>
    </row>
    <row r="24" spans="1:12">
      <c r="A24" s="611" t="s">
        <v>94</v>
      </c>
      <c r="B24" s="296">
        <v>494248.88</v>
      </c>
      <c r="C24" s="296">
        <v>2391680.25</v>
      </c>
      <c r="D24" s="296">
        <v>169002.73</v>
      </c>
      <c r="E24" s="296">
        <v>117823.99</v>
      </c>
      <c r="F24" s="297">
        <f t="shared" si="0"/>
        <v>3172755.85</v>
      </c>
      <c r="G24" s="473">
        <v>154</v>
      </c>
      <c r="H24" s="283" t="s">
        <v>84</v>
      </c>
      <c r="I24" s="265">
        <f t="shared" si="1"/>
        <v>20602.310714285715</v>
      </c>
      <c r="J24" s="11"/>
    </row>
    <row r="25" spans="1:12">
      <c r="A25" s="611" t="s">
        <v>306</v>
      </c>
      <c r="B25" s="296">
        <v>23219.75</v>
      </c>
      <c r="C25" s="296">
        <v>112360.82</v>
      </c>
      <c r="D25" s="296">
        <v>7939.73</v>
      </c>
      <c r="E25" s="296">
        <v>5535.36</v>
      </c>
      <c r="F25" s="297">
        <f t="shared" si="0"/>
        <v>149055.66</v>
      </c>
      <c r="G25" s="473">
        <v>7</v>
      </c>
      <c r="H25" s="283" t="s">
        <v>84</v>
      </c>
      <c r="I25" s="265">
        <f t="shared" si="1"/>
        <v>21293.665714285715</v>
      </c>
      <c r="J25" s="11"/>
    </row>
    <row r="26" spans="1:12">
      <c r="A26" s="611" t="s">
        <v>261</v>
      </c>
      <c r="B26" s="296">
        <v>169172.44</v>
      </c>
      <c r="C26" s="296">
        <v>818628.81</v>
      </c>
      <c r="D26" s="296">
        <v>57846.57</v>
      </c>
      <c r="E26" s="296">
        <v>40329.019999999997</v>
      </c>
      <c r="F26" s="297">
        <f t="shared" si="0"/>
        <v>1085976.8399999999</v>
      </c>
      <c r="G26" s="473">
        <v>53</v>
      </c>
      <c r="H26" s="283" t="s">
        <v>84</v>
      </c>
      <c r="I26" s="265">
        <f t="shared" si="1"/>
        <v>20490.129056603771</v>
      </c>
      <c r="J26" s="11"/>
    </row>
    <row r="27" spans="1:12">
      <c r="A27" s="611" t="s">
        <v>262</v>
      </c>
      <c r="B27" s="296">
        <v>11110648.460000001</v>
      </c>
      <c r="C27" s="296">
        <v>53764650.960000001</v>
      </c>
      <c r="D27" s="296">
        <v>3799158.79</v>
      </c>
      <c r="E27" s="296">
        <v>2648667.4500000002</v>
      </c>
      <c r="F27" s="297">
        <f t="shared" si="0"/>
        <v>71323125.660000011</v>
      </c>
      <c r="G27" s="473">
        <v>3464</v>
      </c>
      <c r="H27" s="283" t="s">
        <v>84</v>
      </c>
      <c r="I27" s="265">
        <f t="shared" si="1"/>
        <v>20589.816876443423</v>
      </c>
      <c r="J27" s="11"/>
      <c r="L27" s="47"/>
    </row>
    <row r="28" spans="1:12">
      <c r="A28" s="611" t="s">
        <v>263</v>
      </c>
      <c r="B28" s="296">
        <v>330052.09999999998</v>
      </c>
      <c r="C28" s="296">
        <v>1597128.76</v>
      </c>
      <c r="D28" s="296">
        <v>112857.53</v>
      </c>
      <c r="E28" s="296">
        <v>78681.119999999995</v>
      </c>
      <c r="F28" s="297">
        <f t="shared" si="0"/>
        <v>2118719.5099999998</v>
      </c>
      <c r="G28" s="473">
        <v>103</v>
      </c>
      <c r="H28" s="283" t="s">
        <v>84</v>
      </c>
      <c r="I28" s="265">
        <f t="shared" si="1"/>
        <v>20570.092330097086</v>
      </c>
      <c r="J28" s="11"/>
    </row>
    <row r="29" spans="1:12">
      <c r="A29" s="611" t="s">
        <v>264</v>
      </c>
      <c r="B29" s="296">
        <v>24878.3</v>
      </c>
      <c r="C29" s="296">
        <v>120386.59</v>
      </c>
      <c r="D29" s="296">
        <v>8506.85</v>
      </c>
      <c r="E29" s="296">
        <v>5930.74</v>
      </c>
      <c r="F29" s="297">
        <f t="shared" si="0"/>
        <v>159702.47999999998</v>
      </c>
      <c r="G29" s="473">
        <v>8</v>
      </c>
      <c r="H29" s="283" t="s">
        <v>84</v>
      </c>
      <c r="I29" s="265">
        <f t="shared" si="1"/>
        <v>19962.809999999998</v>
      </c>
      <c r="J29" s="11"/>
    </row>
    <row r="30" spans="1:12">
      <c r="A30" s="612" t="s">
        <v>89</v>
      </c>
      <c r="B30" s="296">
        <v>1469832.84</v>
      </c>
      <c r="C30" s="296">
        <v>7196634.3600000003</v>
      </c>
      <c r="D30" s="296">
        <v>521173.87</v>
      </c>
      <c r="E30" s="296">
        <v>669506.29</v>
      </c>
      <c r="F30" s="297">
        <f t="shared" si="0"/>
        <v>9857147.3599999994</v>
      </c>
      <c r="G30" s="473">
        <v>825</v>
      </c>
      <c r="H30" s="283" t="s">
        <v>84</v>
      </c>
      <c r="I30" s="265">
        <f t="shared" si="1"/>
        <v>11948.057406060605</v>
      </c>
      <c r="J30" s="11"/>
    </row>
    <row r="31" spans="1:12">
      <c r="A31" s="613" t="s">
        <v>90</v>
      </c>
      <c r="B31" s="296">
        <v>335002.51</v>
      </c>
      <c r="C31" s="296">
        <v>1640248.14</v>
      </c>
      <c r="D31" s="296">
        <v>118785.31</v>
      </c>
      <c r="E31" s="296">
        <v>152593.06</v>
      </c>
      <c r="F31" s="297">
        <f t="shared" si="0"/>
        <v>2246629.02</v>
      </c>
      <c r="G31" s="473">
        <v>188</v>
      </c>
      <c r="H31" s="283" t="s">
        <v>84</v>
      </c>
      <c r="I31" s="265">
        <f t="shared" si="1"/>
        <v>11950.154361702127</v>
      </c>
      <c r="J31" s="11"/>
    </row>
    <row r="32" spans="1:12" ht="38.25">
      <c r="A32" s="611" t="s">
        <v>252</v>
      </c>
      <c r="B32" s="296">
        <v>73118.59</v>
      </c>
      <c r="C32" s="296">
        <v>358005.16</v>
      </c>
      <c r="D32" s="296">
        <v>25926.42</v>
      </c>
      <c r="E32" s="296">
        <v>33305.39</v>
      </c>
      <c r="F32" s="297">
        <f t="shared" si="0"/>
        <v>490355.56</v>
      </c>
      <c r="G32" s="473">
        <v>41</v>
      </c>
      <c r="H32" s="283" t="s">
        <v>84</v>
      </c>
      <c r="I32" s="265">
        <f t="shared" si="1"/>
        <v>11959.891707317072</v>
      </c>
      <c r="J32" s="11"/>
    </row>
    <row r="33" spans="1:12" ht="38.25">
      <c r="A33" s="611" t="s">
        <v>253</v>
      </c>
      <c r="B33" s="296">
        <v>14176.05</v>
      </c>
      <c r="C33" s="296">
        <v>69409.16</v>
      </c>
      <c r="D33" s="296">
        <v>5026.55</v>
      </c>
      <c r="E33" s="296">
        <v>6457.17</v>
      </c>
      <c r="F33" s="297">
        <f t="shared" si="0"/>
        <v>95068.930000000008</v>
      </c>
      <c r="G33" s="473">
        <v>8</v>
      </c>
      <c r="H33" s="283" t="s">
        <v>84</v>
      </c>
      <c r="I33" s="265">
        <f t="shared" si="1"/>
        <v>11883.616250000001</v>
      </c>
      <c r="J33" s="11"/>
    </row>
    <row r="34" spans="1:12" ht="38.25">
      <c r="A34" s="611" t="s">
        <v>254</v>
      </c>
      <c r="B34" s="296">
        <v>8953.2999999999993</v>
      </c>
      <c r="C34" s="296">
        <v>43837.37</v>
      </c>
      <c r="D34" s="296">
        <v>3174.66</v>
      </c>
      <c r="E34" s="296">
        <v>4078.21</v>
      </c>
      <c r="F34" s="297">
        <f t="shared" si="0"/>
        <v>60043.54</v>
      </c>
      <c r="G34" s="473">
        <v>5</v>
      </c>
      <c r="H34" s="283" t="s">
        <v>84</v>
      </c>
      <c r="I34" s="265">
        <f t="shared" si="1"/>
        <v>12008.708000000001</v>
      </c>
      <c r="J34" s="11"/>
    </row>
    <row r="35" spans="1:12" ht="57">
      <c r="A35" s="611" t="s">
        <v>255</v>
      </c>
      <c r="B35" s="296">
        <v>94507.02</v>
      </c>
      <c r="C35" s="296">
        <v>462727.76</v>
      </c>
      <c r="D35" s="296">
        <v>33510.33</v>
      </c>
      <c r="E35" s="296">
        <v>43047.78</v>
      </c>
      <c r="F35" s="297">
        <f t="shared" si="0"/>
        <v>633792.89</v>
      </c>
      <c r="G35" s="473">
        <v>53</v>
      </c>
      <c r="H35" s="283" t="s">
        <v>84</v>
      </c>
      <c r="I35" s="265">
        <f t="shared" si="1"/>
        <v>11958.35641509434</v>
      </c>
      <c r="J35" s="11"/>
    </row>
    <row r="36" spans="1:12">
      <c r="A36" s="611" t="s">
        <v>256</v>
      </c>
      <c r="B36" s="296">
        <v>162154.15</v>
      </c>
      <c r="C36" s="296">
        <v>793943.42</v>
      </c>
      <c r="D36" s="296">
        <v>57496.68</v>
      </c>
      <c r="E36" s="296">
        <v>73860.929999999993</v>
      </c>
      <c r="F36" s="297">
        <f t="shared" si="0"/>
        <v>1087455.1800000002</v>
      </c>
      <c r="G36" s="473">
        <v>91</v>
      </c>
      <c r="H36" s="283" t="s">
        <v>84</v>
      </c>
      <c r="I36" s="265">
        <f t="shared" si="1"/>
        <v>11950.056923076925</v>
      </c>
      <c r="J36" s="11"/>
    </row>
    <row r="37" spans="1:12">
      <c r="A37" s="611" t="s">
        <v>257</v>
      </c>
      <c r="B37" s="296">
        <v>80082.259999999995</v>
      </c>
      <c r="C37" s="296">
        <v>392100.89</v>
      </c>
      <c r="D37" s="296">
        <v>28395.599999999999</v>
      </c>
      <c r="E37" s="296">
        <v>36477.33</v>
      </c>
      <c r="F37" s="297">
        <f t="shared" si="0"/>
        <v>537056.07999999996</v>
      </c>
      <c r="G37" s="473">
        <v>45</v>
      </c>
      <c r="H37" s="283" t="s">
        <v>84</v>
      </c>
      <c r="I37" s="265">
        <f t="shared" si="1"/>
        <v>11934.579555555554</v>
      </c>
      <c r="J37" s="11"/>
    </row>
    <row r="38" spans="1:12">
      <c r="A38" s="611" t="s">
        <v>258</v>
      </c>
      <c r="B38" s="296">
        <v>217366.14</v>
      </c>
      <c r="C38" s="296">
        <v>1064273.8500000001</v>
      </c>
      <c r="D38" s="296">
        <v>77073.77</v>
      </c>
      <c r="E38" s="296">
        <v>99009.9</v>
      </c>
      <c r="F38" s="297">
        <f t="shared" si="0"/>
        <v>1457723.6600000001</v>
      </c>
      <c r="G38" s="473">
        <v>122</v>
      </c>
      <c r="H38" s="283" t="s">
        <v>84</v>
      </c>
      <c r="I38" s="265">
        <f t="shared" si="1"/>
        <v>11948.554590163936</v>
      </c>
      <c r="J38" s="11"/>
    </row>
    <row r="39" spans="1:12">
      <c r="A39" s="611" t="s">
        <v>259</v>
      </c>
      <c r="B39" s="296">
        <v>31833.94</v>
      </c>
      <c r="C39" s="296">
        <v>155866.19</v>
      </c>
      <c r="D39" s="296">
        <v>11287.69</v>
      </c>
      <c r="E39" s="296">
        <v>14500.31</v>
      </c>
      <c r="F39" s="297">
        <f t="shared" si="0"/>
        <v>213488.13</v>
      </c>
      <c r="G39" s="473">
        <v>18</v>
      </c>
      <c r="H39" s="283" t="s">
        <v>84</v>
      </c>
      <c r="I39" s="265">
        <f t="shared" si="1"/>
        <v>11860.451666666668</v>
      </c>
      <c r="J39" s="11"/>
      <c r="L39" s="47"/>
    </row>
    <row r="40" spans="1:12">
      <c r="A40" s="611" t="s">
        <v>110</v>
      </c>
      <c r="B40" s="296">
        <v>7836904.4400000004</v>
      </c>
      <c r="C40" s="296">
        <v>38371258.549999997</v>
      </c>
      <c r="D40" s="296">
        <v>1975966.57</v>
      </c>
      <c r="E40" s="296">
        <v>4744952.5199999996</v>
      </c>
      <c r="F40" s="297">
        <f t="shared" si="0"/>
        <v>52929082.079999998</v>
      </c>
      <c r="G40" s="473">
        <v>90176</v>
      </c>
      <c r="H40" s="283" t="s">
        <v>153</v>
      </c>
      <c r="I40" s="265">
        <f t="shared" si="1"/>
        <v>586.9530926188786</v>
      </c>
      <c r="J40" s="11"/>
    </row>
    <row r="41" spans="1:12">
      <c r="A41" s="611" t="s">
        <v>111</v>
      </c>
      <c r="B41" s="296">
        <v>441030.64</v>
      </c>
      <c r="C41" s="296">
        <v>2159385.87</v>
      </c>
      <c r="D41" s="296">
        <v>111199.75</v>
      </c>
      <c r="E41" s="296">
        <v>267027.56</v>
      </c>
      <c r="F41" s="297">
        <f t="shared" si="0"/>
        <v>2978643.8200000003</v>
      </c>
      <c r="G41" s="473">
        <v>5073</v>
      </c>
      <c r="H41" s="283" t="s">
        <v>265</v>
      </c>
      <c r="I41" s="265">
        <f t="shared" si="1"/>
        <v>587.1562822787306</v>
      </c>
      <c r="J41" s="11"/>
    </row>
    <row r="42" spans="1:12">
      <c r="A42" s="611" t="s">
        <v>112</v>
      </c>
      <c r="B42" s="296">
        <v>8400.58</v>
      </c>
      <c r="C42" s="296">
        <v>41131.160000000003</v>
      </c>
      <c r="D42" s="296">
        <v>2118.09</v>
      </c>
      <c r="E42" s="296">
        <v>5086.24</v>
      </c>
      <c r="F42" s="297">
        <f t="shared" si="0"/>
        <v>56736.07</v>
      </c>
      <c r="G42" s="473">
        <v>93</v>
      </c>
      <c r="H42" s="283" t="s">
        <v>265</v>
      </c>
      <c r="I42" s="265">
        <f t="shared" si="1"/>
        <v>610.06526881720424</v>
      </c>
      <c r="J42" s="11"/>
    </row>
    <row r="43" spans="1:12">
      <c r="A43" s="611" t="s">
        <v>113</v>
      </c>
      <c r="B43" s="296">
        <v>114247.94</v>
      </c>
      <c r="C43" s="296">
        <v>559383.77</v>
      </c>
      <c r="D43" s="296">
        <v>28806.03</v>
      </c>
      <c r="E43" s="296">
        <v>69172.850000000006</v>
      </c>
      <c r="F43" s="297">
        <f t="shared" si="0"/>
        <v>771610.59</v>
      </c>
      <c r="G43" s="473">
        <v>1317</v>
      </c>
      <c r="H43" s="283" t="s">
        <v>265</v>
      </c>
      <c r="I43" s="265">
        <f t="shared" si="1"/>
        <v>585.88503416856486</v>
      </c>
      <c r="J43" s="11"/>
    </row>
    <row r="44" spans="1:12">
      <c r="A44" s="611" t="s">
        <v>311</v>
      </c>
      <c r="B44" s="296">
        <v>1632184.93</v>
      </c>
      <c r="C44" s="296">
        <v>7991546.9800000004</v>
      </c>
      <c r="D44" s="296">
        <v>1088006.19</v>
      </c>
      <c r="E44" s="296">
        <v>396420.21</v>
      </c>
      <c r="F44" s="297">
        <f t="shared" si="0"/>
        <v>11108158.310000001</v>
      </c>
      <c r="G44" s="473">
        <v>2712</v>
      </c>
      <c r="H44" s="283" t="s">
        <v>84</v>
      </c>
      <c r="I44" s="265">
        <f t="shared" si="1"/>
        <v>4095.9285803834809</v>
      </c>
      <c r="J44" s="11"/>
      <c r="L44" s="47"/>
    </row>
    <row r="45" spans="1:12">
      <c r="A45" s="611" t="s">
        <v>310</v>
      </c>
      <c r="B45" s="296">
        <v>686033.49</v>
      </c>
      <c r="C45" s="296">
        <v>3358975.28</v>
      </c>
      <c r="D45" s="296">
        <v>457306.44</v>
      </c>
      <c r="E45" s="296">
        <v>166621.82</v>
      </c>
      <c r="F45" s="297">
        <f t="shared" si="0"/>
        <v>4668937.03</v>
      </c>
      <c r="G45" s="473">
        <v>1140</v>
      </c>
      <c r="H45" s="283" t="s">
        <v>84</v>
      </c>
      <c r="I45" s="265">
        <f t="shared" si="1"/>
        <v>4095.5587982456141</v>
      </c>
      <c r="J45" s="11"/>
    </row>
    <row r="46" spans="1:12">
      <c r="A46" s="611" t="s">
        <v>309</v>
      </c>
      <c r="B46" s="296">
        <v>250906.98</v>
      </c>
      <c r="C46" s="296">
        <v>1228497.3999999999</v>
      </c>
      <c r="D46" s="296">
        <v>167253.32</v>
      </c>
      <c r="E46" s="296">
        <v>60939.54</v>
      </c>
      <c r="F46" s="297">
        <f t="shared" si="0"/>
        <v>1707597.24</v>
      </c>
      <c r="G46" s="473">
        <v>417</v>
      </c>
      <c r="H46" s="283" t="s">
        <v>84</v>
      </c>
      <c r="I46" s="265">
        <f t="shared" si="1"/>
        <v>4094.9574100719424</v>
      </c>
      <c r="J46" s="11"/>
    </row>
    <row r="47" spans="1:12">
      <c r="A47" s="611" t="s">
        <v>308</v>
      </c>
      <c r="B47" s="296">
        <v>17316.63</v>
      </c>
      <c r="C47" s="296">
        <v>84786.16</v>
      </c>
      <c r="D47" s="296">
        <v>11543.18</v>
      </c>
      <c r="E47" s="296">
        <v>4205.8100000000004</v>
      </c>
      <c r="F47" s="297">
        <f t="shared" si="0"/>
        <v>117851.78</v>
      </c>
      <c r="G47" s="473">
        <v>29</v>
      </c>
      <c r="H47" s="283" t="s">
        <v>84</v>
      </c>
      <c r="I47" s="265">
        <f t="shared" si="1"/>
        <v>4063.8544827586206</v>
      </c>
      <c r="J47" s="11"/>
    </row>
    <row r="48" spans="1:12">
      <c r="A48" s="611" t="s">
        <v>312</v>
      </c>
      <c r="B48" s="296">
        <v>729509.29</v>
      </c>
      <c r="C48" s="296">
        <v>3571842.67</v>
      </c>
      <c r="D48" s="296">
        <v>486287.19</v>
      </c>
      <c r="E48" s="296">
        <v>177181.05</v>
      </c>
      <c r="F48" s="297">
        <f t="shared" si="0"/>
        <v>4964820.2</v>
      </c>
      <c r="G48" s="473">
        <v>1212</v>
      </c>
      <c r="H48" s="283" t="s">
        <v>84</v>
      </c>
      <c r="I48" s="265">
        <f t="shared" si="1"/>
        <v>4096.3863036303628</v>
      </c>
      <c r="J48" s="11"/>
    </row>
    <row r="49" spans="1:12">
      <c r="A49" s="611" t="s">
        <v>313</v>
      </c>
      <c r="B49" s="296">
        <v>100583.86</v>
      </c>
      <c r="C49" s="296">
        <v>492481.34</v>
      </c>
      <c r="D49" s="296">
        <v>67048.69</v>
      </c>
      <c r="E49" s="296">
        <v>24429.51</v>
      </c>
      <c r="F49" s="297">
        <f t="shared" si="0"/>
        <v>684543.40000000014</v>
      </c>
      <c r="G49" s="473">
        <v>167</v>
      </c>
      <c r="H49" s="283" t="s">
        <v>84</v>
      </c>
      <c r="I49" s="265">
        <f t="shared" si="1"/>
        <v>4099.0622754491023</v>
      </c>
      <c r="J49" s="11"/>
    </row>
    <row r="50" spans="1:12">
      <c r="A50" s="611" t="s">
        <v>314</v>
      </c>
      <c r="B50" s="296">
        <v>32422.639999999999</v>
      </c>
      <c r="C50" s="296">
        <v>158748.56</v>
      </c>
      <c r="D50" s="296">
        <v>21612.76</v>
      </c>
      <c r="E50" s="296">
        <v>7874.71</v>
      </c>
      <c r="F50" s="297">
        <f t="shared" si="0"/>
        <v>220658.67</v>
      </c>
      <c r="G50" s="473">
        <v>54</v>
      </c>
      <c r="H50" s="283" t="s">
        <v>84</v>
      </c>
      <c r="I50" s="265">
        <f t="shared" si="1"/>
        <v>4086.271666666667</v>
      </c>
      <c r="J50" s="11"/>
    </row>
    <row r="51" spans="1:12">
      <c r="A51" s="611" t="s">
        <v>315</v>
      </c>
      <c r="B51" s="296">
        <v>235432.54</v>
      </c>
      <c r="C51" s="296">
        <v>1152731.04</v>
      </c>
      <c r="D51" s="296">
        <v>156938.14000000001</v>
      </c>
      <c r="E51" s="296">
        <v>57181.16</v>
      </c>
      <c r="F51" s="297">
        <f t="shared" si="0"/>
        <v>1602282.8800000001</v>
      </c>
      <c r="G51" s="473">
        <v>391</v>
      </c>
      <c r="H51" s="283" t="s">
        <v>84</v>
      </c>
      <c r="I51" s="265">
        <f t="shared" si="1"/>
        <v>4097.9101790281329</v>
      </c>
      <c r="J51" s="11"/>
    </row>
    <row r="52" spans="1:12">
      <c r="A52" s="611" t="s">
        <v>114</v>
      </c>
      <c r="B52" s="296">
        <v>73025.88</v>
      </c>
      <c r="C52" s="296">
        <v>357551.22</v>
      </c>
      <c r="D52" s="296">
        <v>18812.27</v>
      </c>
      <c r="E52" s="296">
        <v>69490.77</v>
      </c>
      <c r="F52" s="297">
        <f t="shared" si="0"/>
        <v>518880.14</v>
      </c>
      <c r="G52" s="473">
        <v>16464</v>
      </c>
      <c r="H52" s="283" t="s">
        <v>84</v>
      </c>
      <c r="I52" s="265">
        <f t="shared" si="1"/>
        <v>31.516043488824103</v>
      </c>
      <c r="J52" s="11"/>
    </row>
    <row r="53" spans="1:12">
      <c r="A53" s="611" t="s">
        <v>116</v>
      </c>
      <c r="B53" s="296">
        <v>205340.09</v>
      </c>
      <c r="C53" s="296">
        <v>1005391.56</v>
      </c>
      <c r="D53" s="296">
        <v>52897.87</v>
      </c>
      <c r="E53" s="296">
        <v>195399.81</v>
      </c>
      <c r="F53" s="297">
        <f t="shared" si="0"/>
        <v>1459029.3300000003</v>
      </c>
      <c r="G53" s="473">
        <v>46403</v>
      </c>
      <c r="H53" s="283" t="s">
        <v>84</v>
      </c>
      <c r="I53" s="265">
        <f t="shared" si="1"/>
        <v>31.442564704868225</v>
      </c>
      <c r="J53" s="11"/>
    </row>
    <row r="54" spans="1:12">
      <c r="A54" s="611" t="s">
        <v>117</v>
      </c>
      <c r="B54" s="296">
        <v>86763.42</v>
      </c>
      <c r="C54" s="296">
        <v>424813.34</v>
      </c>
      <c r="D54" s="296">
        <v>22351.21</v>
      </c>
      <c r="E54" s="296">
        <v>82563.3</v>
      </c>
      <c r="F54" s="297">
        <f t="shared" si="0"/>
        <v>616491.27</v>
      </c>
      <c r="G54" s="473">
        <v>19678</v>
      </c>
      <c r="H54" s="283" t="s">
        <v>84</v>
      </c>
      <c r="I54" s="265">
        <f t="shared" si="1"/>
        <v>31.328959752007318</v>
      </c>
      <c r="J54" s="11"/>
    </row>
    <row r="55" spans="1:12">
      <c r="A55" s="611" t="s">
        <v>118</v>
      </c>
      <c r="B55" s="296">
        <v>169911.69</v>
      </c>
      <c r="C55" s="296">
        <v>831926.12</v>
      </c>
      <c r="D55" s="296">
        <v>43771.12</v>
      </c>
      <c r="E55" s="296">
        <v>161686.47</v>
      </c>
      <c r="F55" s="297">
        <f t="shared" si="0"/>
        <v>1207295.4000000001</v>
      </c>
      <c r="G55" s="473">
        <v>38386</v>
      </c>
      <c r="H55" s="283" t="s">
        <v>84</v>
      </c>
      <c r="I55" s="265">
        <f t="shared" si="1"/>
        <v>31.451451049861934</v>
      </c>
      <c r="J55" s="11"/>
    </row>
    <row r="56" spans="1:12">
      <c r="A56" s="611" t="s">
        <v>119</v>
      </c>
      <c r="B56" s="296">
        <v>94716.73</v>
      </c>
      <c r="C56" s="296">
        <v>463754.56</v>
      </c>
      <c r="D56" s="296">
        <v>24400.07</v>
      </c>
      <c r="E56" s="296">
        <v>90131.6</v>
      </c>
      <c r="F56" s="297">
        <f t="shared" si="0"/>
        <v>673002.96</v>
      </c>
      <c r="G56" s="473">
        <v>21492</v>
      </c>
      <c r="H56" s="283" t="s">
        <v>84</v>
      </c>
      <c r="I56" s="265">
        <f t="shared" si="1"/>
        <v>31.314115019542154</v>
      </c>
      <c r="J56" s="11"/>
    </row>
    <row r="57" spans="1:12">
      <c r="A57" s="611" t="s">
        <v>318</v>
      </c>
      <c r="B57" s="296">
        <v>4338.17</v>
      </c>
      <c r="C57" s="296">
        <v>21240.67</v>
      </c>
      <c r="D57" s="296">
        <v>1117.56</v>
      </c>
      <c r="E57" s="296">
        <v>4128.17</v>
      </c>
      <c r="F57" s="297">
        <f t="shared" si="0"/>
        <v>30824.57</v>
      </c>
      <c r="G57" s="473">
        <v>1020</v>
      </c>
      <c r="H57" s="283" t="s">
        <v>84</v>
      </c>
      <c r="I57" s="265">
        <f t="shared" si="1"/>
        <v>30.220166666666668</v>
      </c>
      <c r="J57" s="11"/>
      <c r="L57" s="47"/>
    </row>
    <row r="58" spans="1:12">
      <c r="A58" s="611" t="s">
        <v>121</v>
      </c>
      <c r="B58" s="296">
        <v>339100.36</v>
      </c>
      <c r="C58" s="296">
        <v>1660312.12</v>
      </c>
      <c r="D58" s="296">
        <v>87355.98</v>
      </c>
      <c r="E58" s="296">
        <v>322684.90000000002</v>
      </c>
      <c r="F58" s="297">
        <f t="shared" si="0"/>
        <v>2409453.36</v>
      </c>
      <c r="G58" s="473">
        <v>76694</v>
      </c>
      <c r="H58" s="283" t="s">
        <v>84</v>
      </c>
      <c r="I58" s="265">
        <f t="shared" si="1"/>
        <v>31.416451873679815</v>
      </c>
      <c r="J58" s="11"/>
    </row>
    <row r="59" spans="1:12">
      <c r="A59" s="611" t="s">
        <v>122</v>
      </c>
      <c r="B59" s="296">
        <v>5820379.25</v>
      </c>
      <c r="C59" s="296">
        <v>28497894.609999999</v>
      </c>
      <c r="D59" s="296">
        <v>1499393.75</v>
      </c>
      <c r="E59" s="296">
        <v>5538621.4900000002</v>
      </c>
      <c r="F59" s="297">
        <f t="shared" si="0"/>
        <v>41356289.100000001</v>
      </c>
      <c r="G59" s="473">
        <v>1317278</v>
      </c>
      <c r="H59" s="283" t="s">
        <v>84</v>
      </c>
      <c r="I59" s="265">
        <f t="shared" si="1"/>
        <v>31.395262883005714</v>
      </c>
      <c r="J59" s="11"/>
    </row>
    <row r="60" spans="1:12">
      <c r="A60" s="611" t="s">
        <v>123</v>
      </c>
      <c r="B60" s="296">
        <v>355006.98</v>
      </c>
      <c r="C60" s="296">
        <v>1738194.57</v>
      </c>
      <c r="D60" s="296">
        <v>91453.71</v>
      </c>
      <c r="E60" s="296">
        <v>337821.51</v>
      </c>
      <c r="F60" s="297">
        <f t="shared" si="0"/>
        <v>2522476.7700000005</v>
      </c>
      <c r="G60" s="473">
        <v>80349</v>
      </c>
      <c r="H60" s="283" t="s">
        <v>84</v>
      </c>
      <c r="I60" s="265">
        <f t="shared" si="1"/>
        <v>31.394003285666287</v>
      </c>
      <c r="J60" s="11"/>
    </row>
    <row r="61" spans="1:12">
      <c r="A61" s="614" t="s">
        <v>124</v>
      </c>
      <c r="B61" s="296">
        <v>70133.759999999995</v>
      </c>
      <c r="C61" s="296">
        <v>343390.78</v>
      </c>
      <c r="D61" s="296">
        <v>18067.23</v>
      </c>
      <c r="E61" s="296">
        <v>66738.67</v>
      </c>
      <c r="F61" s="297">
        <f t="shared" si="0"/>
        <v>498330.44</v>
      </c>
      <c r="G61" s="473">
        <v>15952</v>
      </c>
      <c r="H61" s="283" t="s">
        <v>84</v>
      </c>
      <c r="I61" s="265">
        <f t="shared" si="1"/>
        <v>31.239370611835508</v>
      </c>
      <c r="J61" s="11"/>
      <c r="L61" s="47"/>
    </row>
    <row r="62" spans="1:12">
      <c r="A62" s="521" t="s">
        <v>316</v>
      </c>
      <c r="B62" s="296">
        <v>9399.3700000000008</v>
      </c>
      <c r="C62" s="296">
        <v>46021.440000000002</v>
      </c>
      <c r="D62" s="296">
        <v>2421.38</v>
      </c>
      <c r="E62" s="296">
        <v>8944.36</v>
      </c>
      <c r="F62" s="297">
        <f t="shared" si="0"/>
        <v>66786.55</v>
      </c>
      <c r="G62" s="473">
        <v>2105</v>
      </c>
      <c r="H62" s="283" t="s">
        <v>84</v>
      </c>
      <c r="I62" s="265">
        <f t="shared" si="1"/>
        <v>31.727577197149646</v>
      </c>
      <c r="J62" s="11"/>
    </row>
    <row r="63" spans="1:12">
      <c r="A63" s="521" t="s">
        <v>317</v>
      </c>
      <c r="B63" s="296">
        <v>2169.09</v>
      </c>
      <c r="C63" s="296">
        <v>10620.33</v>
      </c>
      <c r="D63" s="296">
        <v>558.78</v>
      </c>
      <c r="E63" s="296">
        <v>2064.08</v>
      </c>
      <c r="F63" s="297">
        <f t="shared" si="0"/>
        <v>15412.28</v>
      </c>
      <c r="G63" s="473">
        <v>433</v>
      </c>
      <c r="H63" s="283" t="s">
        <v>84</v>
      </c>
      <c r="I63" s="265">
        <f t="shared" si="1"/>
        <v>35.594180138568127</v>
      </c>
      <c r="J63" s="11"/>
    </row>
    <row r="64" spans="1:12">
      <c r="A64" s="521" t="s">
        <v>128</v>
      </c>
      <c r="B64" s="296">
        <v>749204.47999999998</v>
      </c>
      <c r="C64" s="296">
        <v>3668274.77</v>
      </c>
      <c r="D64" s="296">
        <v>248669.59</v>
      </c>
      <c r="E64" s="296">
        <v>629456.96</v>
      </c>
      <c r="F64" s="297">
        <f t="shared" si="0"/>
        <v>5295605.8</v>
      </c>
      <c r="G64" s="473">
        <v>6284</v>
      </c>
      <c r="H64" s="283" t="s">
        <v>84</v>
      </c>
      <c r="I64" s="265">
        <f t="shared" si="1"/>
        <v>842.71257161043923</v>
      </c>
      <c r="J64" s="11"/>
    </row>
    <row r="65" spans="1:12">
      <c r="A65" s="521" t="s">
        <v>129</v>
      </c>
      <c r="B65" s="296">
        <v>815060.47999999998</v>
      </c>
      <c r="C65" s="296">
        <v>3990720.65</v>
      </c>
      <c r="D65" s="296">
        <v>270527.95</v>
      </c>
      <c r="E65" s="296">
        <v>684787</v>
      </c>
      <c r="F65" s="297">
        <f t="shared" si="0"/>
        <v>5761096.0800000001</v>
      </c>
      <c r="G65" s="473">
        <v>6838</v>
      </c>
      <c r="H65" s="283" t="s">
        <v>84</v>
      </c>
      <c r="I65" s="265">
        <f t="shared" si="1"/>
        <v>842.51185726820711</v>
      </c>
      <c r="J65" s="11"/>
    </row>
    <row r="66" spans="1:12">
      <c r="A66" s="521" t="s">
        <v>130</v>
      </c>
      <c r="B66" s="296">
        <v>1540216.42</v>
      </c>
      <c r="C66" s="296">
        <v>7541248.3300000001</v>
      </c>
      <c r="D66" s="296">
        <v>511215.55</v>
      </c>
      <c r="E66" s="296">
        <v>1294039.1599999999</v>
      </c>
      <c r="F66" s="297">
        <f t="shared" si="0"/>
        <v>10886719.460000001</v>
      </c>
      <c r="G66" s="473">
        <v>12923</v>
      </c>
      <c r="H66" s="283" t="s">
        <v>84</v>
      </c>
      <c r="I66" s="265">
        <f t="shared" si="1"/>
        <v>842.42973458175356</v>
      </c>
      <c r="J66" s="11"/>
    </row>
    <row r="67" spans="1:12">
      <c r="A67" s="521" t="s">
        <v>131</v>
      </c>
      <c r="B67" s="296">
        <v>595293.82999999996</v>
      </c>
      <c r="C67" s="296">
        <v>2914693.38</v>
      </c>
      <c r="D67" s="296">
        <v>197584.87</v>
      </c>
      <c r="E67" s="296">
        <v>500146.29</v>
      </c>
      <c r="F67" s="297">
        <f t="shared" si="0"/>
        <v>4207718.37</v>
      </c>
      <c r="G67" s="473">
        <v>4994</v>
      </c>
      <c r="H67" s="283" t="s">
        <v>84</v>
      </c>
      <c r="I67" s="265">
        <f t="shared" si="1"/>
        <v>842.55473968762522</v>
      </c>
      <c r="J67" s="11"/>
    </row>
    <row r="68" spans="1:12">
      <c r="A68" s="521" t="s">
        <v>132</v>
      </c>
      <c r="B68" s="296">
        <v>805635.25</v>
      </c>
      <c r="C68" s="296">
        <v>3944572.61</v>
      </c>
      <c r="D68" s="296">
        <v>205512.46</v>
      </c>
      <c r="E68" s="296">
        <v>1176665.92</v>
      </c>
      <c r="F68" s="297">
        <f t="shared" si="0"/>
        <v>6132386.2399999993</v>
      </c>
      <c r="G68" s="473">
        <v>4594</v>
      </c>
      <c r="H68" s="283" t="s">
        <v>84</v>
      </c>
      <c r="I68" s="265">
        <f t="shared" si="1"/>
        <v>1334.8685764040051</v>
      </c>
      <c r="J68" s="11"/>
    </row>
    <row r="69" spans="1:12">
      <c r="A69" s="521" t="s">
        <v>133</v>
      </c>
      <c r="B69" s="296">
        <v>210132.01</v>
      </c>
      <c r="C69" s="296">
        <v>1028853.88</v>
      </c>
      <c r="D69" s="296">
        <v>53603.35</v>
      </c>
      <c r="E69" s="296">
        <v>306907.09000000003</v>
      </c>
      <c r="F69" s="297">
        <f t="shared" si="0"/>
        <v>1599496.3300000003</v>
      </c>
      <c r="G69" s="473">
        <v>1198</v>
      </c>
      <c r="H69" s="283" t="s">
        <v>84</v>
      </c>
      <c r="I69" s="265">
        <f t="shared" si="1"/>
        <v>1335.1388397328883</v>
      </c>
      <c r="J69" s="11"/>
    </row>
    <row r="70" spans="1:12">
      <c r="A70" s="521" t="s">
        <v>134</v>
      </c>
      <c r="B70" s="296">
        <v>232618.46</v>
      </c>
      <c r="C70" s="296">
        <v>1138952.6299999999</v>
      </c>
      <c r="D70" s="296">
        <v>59339.5</v>
      </c>
      <c r="E70" s="296">
        <v>339749.55</v>
      </c>
      <c r="F70" s="297">
        <f t="shared" ref="F70:F111" si="2">SUM(B70:E70)</f>
        <v>1770660.14</v>
      </c>
      <c r="G70" s="473">
        <v>1326</v>
      </c>
      <c r="H70" s="283" t="s">
        <v>84</v>
      </c>
      <c r="I70" s="265">
        <f t="shared" ref="I70:I110" si="3">+F70/G70</f>
        <v>1335.3394720965309</v>
      </c>
      <c r="J70" s="11"/>
    </row>
    <row r="71" spans="1:12">
      <c r="A71" s="521" t="s">
        <v>135</v>
      </c>
      <c r="B71" s="296">
        <v>17446.38</v>
      </c>
      <c r="C71" s="296">
        <v>85421.45</v>
      </c>
      <c r="D71" s="296">
        <v>4450.46</v>
      </c>
      <c r="E71" s="296">
        <v>25481.22</v>
      </c>
      <c r="F71" s="297">
        <f t="shared" si="2"/>
        <v>132799.51</v>
      </c>
      <c r="G71" s="473">
        <v>100</v>
      </c>
      <c r="H71" s="283" t="s">
        <v>84</v>
      </c>
      <c r="I71" s="265">
        <f t="shared" si="3"/>
        <v>1327.9951000000001</v>
      </c>
      <c r="J71" s="11"/>
    </row>
    <row r="72" spans="1:12">
      <c r="A72" s="521" t="s">
        <v>136</v>
      </c>
      <c r="B72" s="296">
        <v>286896.09999999998</v>
      </c>
      <c r="C72" s="296">
        <v>1404708.24</v>
      </c>
      <c r="D72" s="296">
        <v>73185.38</v>
      </c>
      <c r="E72" s="296">
        <v>419024.45</v>
      </c>
      <c r="F72" s="297">
        <f t="shared" si="2"/>
        <v>2183814.17</v>
      </c>
      <c r="G72" s="473">
        <v>1636</v>
      </c>
      <c r="H72" s="283" t="s">
        <v>84</v>
      </c>
      <c r="I72" s="265">
        <f t="shared" si="3"/>
        <v>1334.8497371638141</v>
      </c>
      <c r="J72" s="11"/>
    </row>
    <row r="73" spans="1:12">
      <c r="A73" s="521" t="s">
        <v>137</v>
      </c>
      <c r="B73" s="296">
        <v>7753.95</v>
      </c>
      <c r="C73" s="296">
        <v>37965.089999999997</v>
      </c>
      <c r="D73" s="296">
        <v>1977.98</v>
      </c>
      <c r="E73" s="296">
        <v>11324.99</v>
      </c>
      <c r="F73" s="297">
        <f t="shared" si="2"/>
        <v>59022.009999999995</v>
      </c>
      <c r="G73" s="473">
        <v>44</v>
      </c>
      <c r="H73" s="283" t="s">
        <v>84</v>
      </c>
      <c r="I73" s="265">
        <f t="shared" si="3"/>
        <v>1341.409318181818</v>
      </c>
      <c r="J73" s="11"/>
      <c r="L73" s="47"/>
    </row>
    <row r="74" spans="1:12">
      <c r="A74" s="521" t="s">
        <v>138</v>
      </c>
      <c r="B74" s="296">
        <v>2326.1799999999998</v>
      </c>
      <c r="C74" s="296">
        <v>11389.53</v>
      </c>
      <c r="D74" s="296">
        <v>593.39</v>
      </c>
      <c r="E74" s="296">
        <v>3397.5</v>
      </c>
      <c r="F74" s="297">
        <f t="shared" si="2"/>
        <v>17706.599999999999</v>
      </c>
      <c r="G74" s="473">
        <v>13</v>
      </c>
      <c r="H74" s="283" t="s">
        <v>84</v>
      </c>
      <c r="I74" s="265">
        <f t="shared" si="3"/>
        <v>1362.0461538461536</v>
      </c>
      <c r="J74" s="11"/>
    </row>
    <row r="75" spans="1:12">
      <c r="A75" s="521" t="s">
        <v>139</v>
      </c>
      <c r="B75" s="296">
        <v>154303.57999999999</v>
      </c>
      <c r="C75" s="296">
        <v>755505.25</v>
      </c>
      <c r="D75" s="296">
        <v>39361.870000000003</v>
      </c>
      <c r="E75" s="296">
        <v>225367.2</v>
      </c>
      <c r="F75" s="297">
        <f t="shared" si="2"/>
        <v>1174537.8999999999</v>
      </c>
      <c r="G75" s="473">
        <v>880</v>
      </c>
      <c r="H75" s="283" t="s">
        <v>84</v>
      </c>
      <c r="I75" s="265">
        <f t="shared" si="3"/>
        <v>1334.7021590909089</v>
      </c>
      <c r="J75" s="11"/>
    </row>
    <row r="76" spans="1:12">
      <c r="A76" s="521" t="s">
        <v>140</v>
      </c>
      <c r="B76" s="296">
        <v>45166.75</v>
      </c>
      <c r="C76" s="296">
        <v>221146.64</v>
      </c>
      <c r="D76" s="296">
        <v>11521.75</v>
      </c>
      <c r="E76" s="296">
        <v>65968.039999999994</v>
      </c>
      <c r="F76" s="297">
        <f t="shared" si="2"/>
        <v>343803.18</v>
      </c>
      <c r="G76" s="473">
        <v>257</v>
      </c>
      <c r="H76" s="283" t="s">
        <v>84</v>
      </c>
      <c r="I76" s="265">
        <f t="shared" si="3"/>
        <v>1337.7555642023347</v>
      </c>
      <c r="J76" s="11"/>
    </row>
    <row r="77" spans="1:12">
      <c r="A77" s="521" t="s">
        <v>141</v>
      </c>
      <c r="B77" s="296">
        <v>1744.64</v>
      </c>
      <c r="C77" s="296">
        <v>8542.14</v>
      </c>
      <c r="D77" s="296">
        <v>445.05</v>
      </c>
      <c r="E77" s="296">
        <v>2548.12</v>
      </c>
      <c r="F77" s="297">
        <f t="shared" si="2"/>
        <v>13279.949999999997</v>
      </c>
      <c r="G77" s="473">
        <v>10</v>
      </c>
      <c r="H77" s="283" t="s">
        <v>84</v>
      </c>
      <c r="I77" s="265">
        <f t="shared" si="3"/>
        <v>1327.9949999999997</v>
      </c>
      <c r="J77" s="11"/>
      <c r="L77" s="47"/>
    </row>
    <row r="78" spans="1:12">
      <c r="A78" s="521" t="s">
        <v>142</v>
      </c>
      <c r="B78" s="296">
        <v>2326.1799999999998</v>
      </c>
      <c r="C78" s="296">
        <v>11389.53</v>
      </c>
      <c r="D78" s="296">
        <v>593.39</v>
      </c>
      <c r="E78" s="296">
        <v>3397.5</v>
      </c>
      <c r="F78" s="297">
        <f t="shared" si="2"/>
        <v>17706.599999999999</v>
      </c>
      <c r="G78" s="473">
        <v>13</v>
      </c>
      <c r="H78" s="283" t="s">
        <v>84</v>
      </c>
      <c r="I78" s="265">
        <f t="shared" si="3"/>
        <v>1362.0461538461536</v>
      </c>
      <c r="J78" s="11"/>
    </row>
    <row r="79" spans="1:12">
      <c r="A79" s="521" t="s">
        <v>143</v>
      </c>
      <c r="B79" s="296">
        <v>172137.66</v>
      </c>
      <c r="C79" s="296">
        <v>842824.95</v>
      </c>
      <c r="D79" s="296">
        <v>43911.23</v>
      </c>
      <c r="E79" s="296">
        <v>251414.67</v>
      </c>
      <c r="F79" s="297">
        <f t="shared" si="2"/>
        <v>1310288.51</v>
      </c>
      <c r="G79" s="473">
        <v>982</v>
      </c>
      <c r="H79" s="283" t="s">
        <v>84</v>
      </c>
      <c r="I79" s="265">
        <f t="shared" si="3"/>
        <v>1334.306018329939</v>
      </c>
      <c r="J79" s="11"/>
    </row>
    <row r="80" spans="1:12">
      <c r="A80" s="521" t="s">
        <v>319</v>
      </c>
      <c r="B80" s="296">
        <v>111092790.64</v>
      </c>
      <c r="C80" s="296">
        <v>549355191.14999998</v>
      </c>
      <c r="D80" s="296">
        <v>1977874.5</v>
      </c>
      <c r="E80" s="296">
        <v>6688130.71</v>
      </c>
      <c r="F80" s="297">
        <f t="shared" si="2"/>
        <v>669113987</v>
      </c>
      <c r="G80" s="473">
        <v>200000</v>
      </c>
      <c r="H80" s="283" t="s">
        <v>145</v>
      </c>
      <c r="I80" s="265">
        <f t="shared" si="3"/>
        <v>3345.569935</v>
      </c>
      <c r="J80" s="11"/>
    </row>
    <row r="81" spans="1:12">
      <c r="A81" s="521" t="s">
        <v>320</v>
      </c>
      <c r="B81" s="296">
        <v>944896.15</v>
      </c>
      <c r="C81" s="296">
        <v>4672522.8899999997</v>
      </c>
      <c r="D81" s="296">
        <v>16822.75</v>
      </c>
      <c r="E81" s="296">
        <v>56885.68</v>
      </c>
      <c r="F81" s="297">
        <f t="shared" si="2"/>
        <v>5691127.4699999997</v>
      </c>
      <c r="G81" s="473">
        <v>1700</v>
      </c>
      <c r="H81" s="283" t="s">
        <v>147</v>
      </c>
      <c r="I81" s="265">
        <f t="shared" si="3"/>
        <v>3347.7220411764706</v>
      </c>
      <c r="J81" s="11"/>
    </row>
    <row r="82" spans="1:12">
      <c r="A82" s="521" t="s">
        <v>321</v>
      </c>
      <c r="B82" s="296">
        <v>449950.55</v>
      </c>
      <c r="C82" s="296">
        <v>2225010.9</v>
      </c>
      <c r="D82" s="296">
        <v>8010.83</v>
      </c>
      <c r="E82" s="296">
        <v>27088.42</v>
      </c>
      <c r="F82" s="297">
        <f t="shared" si="2"/>
        <v>2710060.6999999997</v>
      </c>
      <c r="G82" s="473">
        <v>800</v>
      </c>
      <c r="H82" s="283" t="s">
        <v>147</v>
      </c>
      <c r="I82" s="265">
        <f t="shared" si="3"/>
        <v>3387.5758749999995</v>
      </c>
      <c r="J82" s="11"/>
    </row>
    <row r="83" spans="1:12">
      <c r="A83" s="521" t="s">
        <v>149</v>
      </c>
      <c r="B83" s="296">
        <v>15626.64</v>
      </c>
      <c r="C83" s="296">
        <v>76511.570000000007</v>
      </c>
      <c r="D83" s="296">
        <v>1628.54</v>
      </c>
      <c r="E83" s="296">
        <v>18142.63</v>
      </c>
      <c r="F83" s="297">
        <f t="shared" si="2"/>
        <v>111909.38</v>
      </c>
      <c r="G83" s="473">
        <v>290</v>
      </c>
      <c r="H83" s="283" t="s">
        <v>84</v>
      </c>
      <c r="I83" s="265">
        <f t="shared" si="3"/>
        <v>385.89441379310347</v>
      </c>
      <c r="J83" s="11"/>
    </row>
    <row r="84" spans="1:12">
      <c r="A84" s="521" t="s">
        <v>322</v>
      </c>
      <c r="B84" s="296">
        <v>115554.89</v>
      </c>
      <c r="C84" s="296">
        <v>565782.9</v>
      </c>
      <c r="D84" s="296">
        <v>12042.62</v>
      </c>
      <c r="E84" s="296">
        <v>134160.01</v>
      </c>
      <c r="F84" s="297">
        <f t="shared" si="2"/>
        <v>827540.42</v>
      </c>
      <c r="G84" s="473">
        <v>2125</v>
      </c>
      <c r="H84" s="283" t="s">
        <v>84</v>
      </c>
      <c r="I84" s="265">
        <f t="shared" si="3"/>
        <v>389.43078588235295</v>
      </c>
      <c r="J84" s="11"/>
    </row>
    <row r="85" spans="1:12">
      <c r="A85" s="615" t="s">
        <v>323</v>
      </c>
      <c r="B85" s="296">
        <v>30842.05</v>
      </c>
      <c r="C85" s="296">
        <v>151009.67000000001</v>
      </c>
      <c r="D85" s="296">
        <v>3214.22</v>
      </c>
      <c r="E85" s="296">
        <v>35807.83</v>
      </c>
      <c r="F85" s="297">
        <f t="shared" si="2"/>
        <v>220873.77000000002</v>
      </c>
      <c r="G85" s="473">
        <v>564</v>
      </c>
      <c r="H85" s="283" t="s">
        <v>84</v>
      </c>
      <c r="I85" s="265">
        <f t="shared" si="3"/>
        <v>391.62015957446812</v>
      </c>
      <c r="J85" s="11"/>
    </row>
    <row r="86" spans="1:12">
      <c r="A86" s="615" t="s">
        <v>324</v>
      </c>
      <c r="B86" s="296">
        <v>44001.33</v>
      </c>
      <c r="C86" s="296">
        <v>215440.46</v>
      </c>
      <c r="D86" s="296">
        <v>4585.62</v>
      </c>
      <c r="E86" s="296">
        <v>51085.84</v>
      </c>
      <c r="F86" s="297">
        <f t="shared" si="2"/>
        <v>315113.25</v>
      </c>
      <c r="G86" s="473">
        <v>806</v>
      </c>
      <c r="H86" s="283" t="s">
        <v>84</v>
      </c>
      <c r="I86" s="265">
        <f t="shared" si="3"/>
        <v>390.95936724565757</v>
      </c>
      <c r="J86" s="11"/>
    </row>
    <row r="87" spans="1:12" ht="38.25">
      <c r="A87" s="615" t="s">
        <v>151</v>
      </c>
      <c r="B87" s="296">
        <v>51403.42</v>
      </c>
      <c r="C87" s="296">
        <v>251682.78</v>
      </c>
      <c r="D87" s="296">
        <v>5357.04</v>
      </c>
      <c r="E87" s="296">
        <v>59679.72</v>
      </c>
      <c r="F87" s="297">
        <f t="shared" si="2"/>
        <v>368122.95999999996</v>
      </c>
      <c r="G87" s="473">
        <v>945</v>
      </c>
      <c r="H87" s="283" t="s">
        <v>84</v>
      </c>
      <c r="I87" s="265">
        <f t="shared" si="3"/>
        <v>389.54810582010577</v>
      </c>
      <c r="J87" s="11"/>
    </row>
    <row r="88" spans="1:12">
      <c r="A88" s="615" t="s">
        <v>152</v>
      </c>
      <c r="B88" s="296">
        <v>38655.370000000003</v>
      </c>
      <c r="C88" s="296">
        <v>189265.45</v>
      </c>
      <c r="D88" s="296">
        <v>4028.49</v>
      </c>
      <c r="E88" s="296">
        <v>44879.15</v>
      </c>
      <c r="F88" s="297">
        <f t="shared" si="2"/>
        <v>276828.46000000002</v>
      </c>
      <c r="G88" s="473">
        <v>710</v>
      </c>
      <c r="H88" s="283" t="s">
        <v>84</v>
      </c>
      <c r="I88" s="265">
        <f t="shared" si="3"/>
        <v>389.89923943661972</v>
      </c>
      <c r="J88" s="11"/>
    </row>
    <row r="89" spans="1:12" ht="38.25">
      <c r="A89" s="615" t="s">
        <v>325</v>
      </c>
      <c r="B89" s="296">
        <v>1644.91</v>
      </c>
      <c r="C89" s="296">
        <v>8053.85</v>
      </c>
      <c r="D89" s="296">
        <v>171.43</v>
      </c>
      <c r="E89" s="296">
        <v>1909.75</v>
      </c>
      <c r="F89" s="297">
        <f t="shared" si="2"/>
        <v>11779.94</v>
      </c>
      <c r="G89" s="473">
        <v>28</v>
      </c>
      <c r="H89" s="283" t="s">
        <v>84</v>
      </c>
      <c r="I89" s="265">
        <f t="shared" si="3"/>
        <v>420.71214285714285</v>
      </c>
      <c r="J89" s="11"/>
    </row>
    <row r="90" spans="1:12">
      <c r="A90" s="615" t="s">
        <v>326</v>
      </c>
      <c r="B90" s="296">
        <v>822.45</v>
      </c>
      <c r="C90" s="296">
        <v>4026.92</v>
      </c>
      <c r="D90" s="296">
        <v>85.71</v>
      </c>
      <c r="E90" s="296">
        <v>954.88</v>
      </c>
      <c r="F90" s="297">
        <f t="shared" si="2"/>
        <v>5889.96</v>
      </c>
      <c r="G90" s="473">
        <v>18</v>
      </c>
      <c r="H90" s="283" t="s">
        <v>153</v>
      </c>
      <c r="I90" s="265">
        <f t="shared" si="3"/>
        <v>327.22000000000003</v>
      </c>
      <c r="J90" s="11"/>
      <c r="L90" s="47"/>
    </row>
    <row r="91" spans="1:12">
      <c r="A91" s="615" t="s">
        <v>371</v>
      </c>
      <c r="B91" s="296">
        <v>100339.48</v>
      </c>
      <c r="C91" s="296">
        <v>491284.79</v>
      </c>
      <c r="D91" s="296">
        <v>10456.94</v>
      </c>
      <c r="E91" s="296">
        <v>116494.81</v>
      </c>
      <c r="F91" s="297">
        <f t="shared" si="2"/>
        <v>718576.02</v>
      </c>
      <c r="G91" s="473">
        <v>1843</v>
      </c>
      <c r="H91" s="283" t="s">
        <v>84</v>
      </c>
      <c r="I91" s="265">
        <f t="shared" si="3"/>
        <v>389.89474769397719</v>
      </c>
      <c r="J91" s="11"/>
      <c r="L91" s="47"/>
    </row>
    <row r="92" spans="1:12">
      <c r="A92" s="615" t="s">
        <v>154</v>
      </c>
      <c r="B92" s="296">
        <v>190398.27</v>
      </c>
      <c r="C92" s="296">
        <v>932233.03</v>
      </c>
      <c r="D92" s="296">
        <v>19842.47</v>
      </c>
      <c r="E92" s="296">
        <v>221053.68</v>
      </c>
      <c r="F92" s="297">
        <f t="shared" si="2"/>
        <v>1363527.45</v>
      </c>
      <c r="G92" s="473">
        <v>3500</v>
      </c>
      <c r="H92" s="283" t="s">
        <v>155</v>
      </c>
      <c r="I92" s="265">
        <f t="shared" si="3"/>
        <v>389.57927142857142</v>
      </c>
      <c r="J92" s="11"/>
    </row>
    <row r="93" spans="1:12">
      <c r="A93" s="615" t="s">
        <v>156</v>
      </c>
      <c r="B93" s="296">
        <v>1993630.25</v>
      </c>
      <c r="C93" s="296">
        <v>9761265.0800000001</v>
      </c>
      <c r="D93" s="296">
        <v>207767.37</v>
      </c>
      <c r="E93" s="296">
        <v>2314618.2000000002</v>
      </c>
      <c r="F93" s="297">
        <f t="shared" si="2"/>
        <v>14277280.899999999</v>
      </c>
      <c r="G93" s="473">
        <v>36634</v>
      </c>
      <c r="H93" s="283" t="s">
        <v>84</v>
      </c>
      <c r="I93" s="265">
        <f t="shared" si="3"/>
        <v>389.72760004367524</v>
      </c>
      <c r="J93" s="11"/>
      <c r="L93" s="47"/>
    </row>
    <row r="94" spans="1:12">
      <c r="A94" s="615" t="s">
        <v>157</v>
      </c>
      <c r="B94" s="296">
        <v>1021077.54</v>
      </c>
      <c r="C94" s="296">
        <v>4999426.82</v>
      </c>
      <c r="D94" s="296">
        <v>106412.21</v>
      </c>
      <c r="E94" s="296">
        <v>1185477.93</v>
      </c>
      <c r="F94" s="297">
        <f t="shared" si="2"/>
        <v>7312394.5</v>
      </c>
      <c r="G94" s="473">
        <v>18762</v>
      </c>
      <c r="H94" s="283" t="s">
        <v>84</v>
      </c>
      <c r="I94" s="265">
        <f t="shared" si="3"/>
        <v>389.744936573926</v>
      </c>
      <c r="J94" s="11"/>
      <c r="L94" s="47"/>
    </row>
    <row r="95" spans="1:12">
      <c r="A95" s="615" t="s">
        <v>158</v>
      </c>
      <c r="B95" s="296">
        <v>496351.43</v>
      </c>
      <c r="C95" s="296">
        <v>2430248.96</v>
      </c>
      <c r="D95" s="296">
        <v>51727.56</v>
      </c>
      <c r="E95" s="296">
        <v>576267.36</v>
      </c>
      <c r="F95" s="297">
        <f t="shared" si="2"/>
        <v>3554595.31</v>
      </c>
      <c r="G95" s="473">
        <v>9120</v>
      </c>
      <c r="H95" s="283" t="s">
        <v>84</v>
      </c>
      <c r="I95" s="265">
        <f t="shared" si="3"/>
        <v>389.75825767543859</v>
      </c>
      <c r="J95" s="11"/>
    </row>
    <row r="96" spans="1:12" ht="38.25">
      <c r="A96" s="615" t="s">
        <v>372</v>
      </c>
      <c r="B96" s="296">
        <v>11925.59</v>
      </c>
      <c r="C96" s="296">
        <v>58390.41</v>
      </c>
      <c r="D96" s="296">
        <v>1242.83</v>
      </c>
      <c r="E96" s="296">
        <v>13845.69</v>
      </c>
      <c r="F96" s="297">
        <f t="shared" si="2"/>
        <v>85404.52</v>
      </c>
      <c r="G96" s="473">
        <v>216</v>
      </c>
      <c r="H96" s="283" t="s">
        <v>84</v>
      </c>
      <c r="I96" s="265">
        <f t="shared" si="3"/>
        <v>395.39129629629633</v>
      </c>
      <c r="J96" s="11"/>
    </row>
    <row r="97" spans="1:12">
      <c r="A97" s="615" t="s">
        <v>327</v>
      </c>
      <c r="B97" s="296">
        <v>222891.91</v>
      </c>
      <c r="C97" s="296">
        <v>1091329.26</v>
      </c>
      <c r="D97" s="296">
        <v>19465</v>
      </c>
      <c r="E97" s="296">
        <v>21581.66</v>
      </c>
      <c r="F97" s="297">
        <f t="shared" si="2"/>
        <v>1355267.8299999998</v>
      </c>
      <c r="G97" s="473">
        <v>1849</v>
      </c>
      <c r="H97" s="283" t="s">
        <v>153</v>
      </c>
      <c r="I97" s="265">
        <f t="shared" si="3"/>
        <v>732.97340724716059</v>
      </c>
      <c r="J97" s="11"/>
      <c r="L97" s="47"/>
    </row>
    <row r="98" spans="1:12">
      <c r="A98" s="615" t="s">
        <v>328</v>
      </c>
      <c r="B98" s="296">
        <v>515016.4</v>
      </c>
      <c r="C98" s="296">
        <v>2521636.89</v>
      </c>
      <c r="D98" s="296">
        <v>44976.04</v>
      </c>
      <c r="E98" s="296">
        <v>49866.82</v>
      </c>
      <c r="F98" s="297">
        <f t="shared" si="2"/>
        <v>3131496.15</v>
      </c>
      <c r="G98" s="473">
        <v>4273</v>
      </c>
      <c r="H98" s="283" t="s">
        <v>153</v>
      </c>
      <c r="I98" s="265">
        <f t="shared" si="3"/>
        <v>732.85657617598872</v>
      </c>
      <c r="J98" s="11"/>
    </row>
    <row r="99" spans="1:12">
      <c r="A99" s="615" t="s">
        <v>329</v>
      </c>
      <c r="B99" s="296">
        <v>213775.41</v>
      </c>
      <c r="C99" s="296">
        <v>1046692.79</v>
      </c>
      <c r="D99" s="296">
        <v>18668.87</v>
      </c>
      <c r="E99" s="296">
        <v>20698.95</v>
      </c>
      <c r="F99" s="297">
        <f t="shared" si="2"/>
        <v>1299836.02</v>
      </c>
      <c r="G99" s="473">
        <v>1773</v>
      </c>
      <c r="H99" s="283" t="s">
        <v>153</v>
      </c>
      <c r="I99" s="265">
        <f t="shared" si="3"/>
        <v>733.1280428652002</v>
      </c>
      <c r="J99" s="11"/>
      <c r="L99" s="47"/>
    </row>
    <row r="100" spans="1:12">
      <c r="A100" s="521" t="s">
        <v>330</v>
      </c>
      <c r="B100" s="422">
        <v>128820.16</v>
      </c>
      <c r="C100" s="422">
        <v>630732.68000000005</v>
      </c>
      <c r="D100" s="422">
        <v>11249.78</v>
      </c>
      <c r="E100" s="422">
        <v>12473.1</v>
      </c>
      <c r="F100" s="297">
        <f t="shared" si="2"/>
        <v>783275.72000000009</v>
      </c>
      <c r="G100" s="473">
        <v>1069</v>
      </c>
      <c r="H100" s="299" t="s">
        <v>153</v>
      </c>
      <c r="I100" s="265">
        <f t="shared" si="3"/>
        <v>732.71816651075778</v>
      </c>
      <c r="J100" s="11"/>
      <c r="L100" s="47"/>
    </row>
    <row r="101" spans="1:12">
      <c r="A101" s="521" t="s">
        <v>331</v>
      </c>
      <c r="B101" s="194">
        <v>240728.55</v>
      </c>
      <c r="C101" s="194">
        <v>1178661.47</v>
      </c>
      <c r="D101" s="194">
        <v>21022.67</v>
      </c>
      <c r="E101" s="194">
        <v>23308.71</v>
      </c>
      <c r="F101" s="297">
        <f t="shared" si="2"/>
        <v>1463721.4</v>
      </c>
      <c r="G101" s="473">
        <v>1997</v>
      </c>
      <c r="H101" s="299" t="s">
        <v>153</v>
      </c>
      <c r="I101" s="265">
        <f t="shared" si="3"/>
        <v>732.96014021031544</v>
      </c>
      <c r="J101" s="11"/>
      <c r="L101" s="47"/>
    </row>
    <row r="102" spans="1:12" ht="38.25">
      <c r="A102" s="521" t="s">
        <v>333</v>
      </c>
      <c r="B102" s="194">
        <v>2576876.36</v>
      </c>
      <c r="C102" s="194">
        <v>12616970.09</v>
      </c>
      <c r="D102" s="194">
        <v>230876.79999999999</v>
      </c>
      <c r="E102" s="194">
        <v>2374547.1</v>
      </c>
      <c r="F102" s="297">
        <f t="shared" si="2"/>
        <v>17799270.350000001</v>
      </c>
      <c r="G102" s="473">
        <v>80</v>
      </c>
      <c r="H102" s="299" t="s">
        <v>84</v>
      </c>
      <c r="I102" s="265">
        <f t="shared" si="3"/>
        <v>222490.87937500002</v>
      </c>
      <c r="J102" s="11"/>
      <c r="L102" s="47"/>
    </row>
    <row r="103" spans="1:12" ht="38.25">
      <c r="A103" s="521" t="s">
        <v>334</v>
      </c>
      <c r="B103" s="194">
        <v>966328.63</v>
      </c>
      <c r="C103" s="194">
        <v>4731363.79</v>
      </c>
      <c r="D103" s="194">
        <v>86578.8</v>
      </c>
      <c r="E103" s="194">
        <v>890455.16</v>
      </c>
      <c r="F103" s="297">
        <f t="shared" si="2"/>
        <v>6674726.3799999999</v>
      </c>
      <c r="G103" s="473">
        <v>30</v>
      </c>
      <c r="H103" s="299" t="s">
        <v>84</v>
      </c>
      <c r="I103" s="265">
        <f t="shared" si="3"/>
        <v>222490.87933333332</v>
      </c>
      <c r="J103" s="11"/>
      <c r="L103" s="47"/>
    </row>
    <row r="104" spans="1:12" ht="38.25">
      <c r="A104" s="521" t="s">
        <v>335</v>
      </c>
      <c r="B104" s="194">
        <v>161500.91</v>
      </c>
      <c r="C104" s="194">
        <v>790745.01</v>
      </c>
      <c r="D104" s="194">
        <v>14469.77</v>
      </c>
      <c r="E104" s="194">
        <v>148820.29999999999</v>
      </c>
      <c r="F104" s="297">
        <f t="shared" si="2"/>
        <v>1115535.99</v>
      </c>
      <c r="G104" s="473">
        <v>5</v>
      </c>
      <c r="H104" s="299" t="s">
        <v>84</v>
      </c>
      <c r="I104" s="265">
        <f t="shared" si="3"/>
        <v>223107.198</v>
      </c>
      <c r="J104" s="11"/>
      <c r="L104" s="47"/>
    </row>
    <row r="105" spans="1:12">
      <c r="A105" s="521" t="s">
        <v>336</v>
      </c>
      <c r="B105" s="194">
        <v>2126279.9</v>
      </c>
      <c r="C105" s="194">
        <v>10410747.83</v>
      </c>
      <c r="D105" s="194">
        <v>190505.34</v>
      </c>
      <c r="E105" s="194">
        <v>1959330.24</v>
      </c>
      <c r="F105" s="297">
        <f t="shared" si="2"/>
        <v>14686863.310000001</v>
      </c>
      <c r="G105" s="473">
        <v>66</v>
      </c>
      <c r="H105" s="299" t="s">
        <v>84</v>
      </c>
      <c r="I105" s="265">
        <f t="shared" si="3"/>
        <v>222528.23196969696</v>
      </c>
      <c r="J105" s="11"/>
      <c r="L105" s="47"/>
    </row>
    <row r="106" spans="1:12">
      <c r="A106" s="521" t="s">
        <v>337</v>
      </c>
      <c r="B106" s="194">
        <v>3091716.27</v>
      </c>
      <c r="C106" s="194">
        <v>15137742.859999999</v>
      </c>
      <c r="D106" s="194">
        <v>277004.2</v>
      </c>
      <c r="E106" s="194">
        <v>2848963.19</v>
      </c>
      <c r="F106" s="297">
        <f t="shared" si="2"/>
        <v>21355426.52</v>
      </c>
      <c r="G106" s="473">
        <v>96</v>
      </c>
      <c r="H106" s="299" t="s">
        <v>84</v>
      </c>
      <c r="I106" s="265">
        <f t="shared" si="3"/>
        <v>222452.35958333334</v>
      </c>
      <c r="J106" s="11"/>
      <c r="L106" s="47"/>
    </row>
    <row r="107" spans="1:12">
      <c r="A107" s="521" t="s">
        <v>164</v>
      </c>
      <c r="B107" s="194">
        <v>6348525.2400000002</v>
      </c>
      <c r="C107" s="194">
        <v>31083816.949999999</v>
      </c>
      <c r="D107" s="194">
        <v>780053.97</v>
      </c>
      <c r="E107" s="194">
        <v>6474948.5099999998</v>
      </c>
      <c r="F107" s="297">
        <f t="shared" si="2"/>
        <v>44687344.669999994</v>
      </c>
      <c r="G107" s="473">
        <v>45057</v>
      </c>
      <c r="H107" s="299" t="s">
        <v>84</v>
      </c>
      <c r="I107" s="265">
        <f t="shared" si="3"/>
        <v>991.79582906096709</v>
      </c>
      <c r="J107" s="11"/>
      <c r="L107" s="47"/>
    </row>
    <row r="108" spans="1:12">
      <c r="A108" s="521" t="s">
        <v>165</v>
      </c>
      <c r="B108" s="194">
        <v>14310522.060000001</v>
      </c>
      <c r="C108" s="194">
        <v>70067556.150000006</v>
      </c>
      <c r="D108" s="194">
        <v>1758357.92</v>
      </c>
      <c r="E108" s="194">
        <v>14595498.970000001</v>
      </c>
      <c r="F108" s="297">
        <f t="shared" si="2"/>
        <v>100731935.10000001</v>
      </c>
      <c r="G108" s="473">
        <v>101570</v>
      </c>
      <c r="H108" s="299" t="s">
        <v>84</v>
      </c>
      <c r="I108" s="265">
        <f t="shared" si="3"/>
        <v>991.74889337402783</v>
      </c>
      <c r="J108" s="11"/>
      <c r="L108" s="47"/>
    </row>
    <row r="109" spans="1:12">
      <c r="A109" s="521" t="s">
        <v>346</v>
      </c>
      <c r="B109" s="194">
        <v>11310443.550000001</v>
      </c>
      <c r="C109" s="194">
        <v>55378492.460000001</v>
      </c>
      <c r="D109" s="194">
        <v>617923.22</v>
      </c>
      <c r="E109" s="194">
        <v>19858853.390000001</v>
      </c>
      <c r="F109" s="297">
        <f t="shared" si="2"/>
        <v>87165712.620000005</v>
      </c>
      <c r="G109" s="473">
        <v>9419</v>
      </c>
      <c r="H109" s="299" t="s">
        <v>84</v>
      </c>
      <c r="I109" s="265">
        <f t="shared" si="3"/>
        <v>9254.2427667480624</v>
      </c>
      <c r="J109" s="11"/>
      <c r="L109" s="47"/>
    </row>
    <row r="110" spans="1:12">
      <c r="A110" s="521" t="s">
        <v>347</v>
      </c>
      <c r="B110" s="194">
        <v>3931108.94</v>
      </c>
      <c r="C110" s="194">
        <v>19247599.449999999</v>
      </c>
      <c r="D110" s="194">
        <v>214768.19</v>
      </c>
      <c r="E110" s="194">
        <v>6902232.96</v>
      </c>
      <c r="F110" s="297">
        <f t="shared" si="2"/>
        <v>30295709.540000003</v>
      </c>
      <c r="G110" s="473">
        <v>3274</v>
      </c>
      <c r="H110" s="299" t="s">
        <v>84</v>
      </c>
      <c r="I110" s="265">
        <f t="shared" si="3"/>
        <v>9253.4238057422117</v>
      </c>
      <c r="J110" s="11"/>
      <c r="L110" s="47"/>
    </row>
    <row r="111" spans="1:12">
      <c r="A111" s="521" t="s">
        <v>348</v>
      </c>
      <c r="B111" s="194">
        <v>6707687.8499999996</v>
      </c>
      <c r="C111" s="194">
        <v>32842358.420000002</v>
      </c>
      <c r="D111" s="194">
        <v>366460.96</v>
      </c>
      <c r="E111" s="194">
        <v>11777344.449999999</v>
      </c>
      <c r="F111" s="297">
        <f t="shared" si="2"/>
        <v>51693851.680000007</v>
      </c>
      <c r="G111" s="473">
        <v>5584</v>
      </c>
      <c r="H111" s="299" t="s">
        <v>84</v>
      </c>
      <c r="I111" s="265">
        <f>+F111/G111</f>
        <v>9257.4949283667629</v>
      </c>
      <c r="J111" s="11"/>
      <c r="L111" s="47"/>
    </row>
    <row r="112" spans="1:12">
      <c r="A112" s="616"/>
      <c r="B112" s="301"/>
      <c r="C112" s="301"/>
      <c r="D112" s="301"/>
      <c r="F112" s="301"/>
      <c r="G112" s="41"/>
      <c r="H112" s="300"/>
      <c r="I112" s="42"/>
      <c r="J112" s="256"/>
      <c r="K112" s="301"/>
    </row>
    <row r="113" spans="1:13">
      <c r="A113" s="617" t="s">
        <v>354</v>
      </c>
      <c r="B113" s="302"/>
      <c r="C113" s="303"/>
      <c r="D113" s="304"/>
      <c r="E113" s="303"/>
      <c r="F113" s="305"/>
      <c r="G113" s="43"/>
      <c r="H113" s="192"/>
      <c r="I113" s="44"/>
    </row>
    <row r="114" spans="1:13">
      <c r="A114" s="613" t="s">
        <v>373</v>
      </c>
      <c r="B114" s="309">
        <v>9612992.8699999992</v>
      </c>
      <c r="C114" s="309">
        <v>47067389.600000001</v>
      </c>
      <c r="D114" s="309">
        <v>803555.71</v>
      </c>
      <c r="E114" s="309">
        <v>11296940.26</v>
      </c>
      <c r="F114" s="310">
        <f>SUM(B114:E114)</f>
        <v>68780878.439999998</v>
      </c>
      <c r="G114" s="275">
        <v>15982</v>
      </c>
      <c r="H114" s="311" t="s">
        <v>350</v>
      </c>
      <c r="I114" s="76">
        <f>+F114/G114</f>
        <v>4303.6465048179198</v>
      </c>
      <c r="J114" s="31"/>
      <c r="K114" s="11"/>
    </row>
    <row r="115" spans="1:13">
      <c r="A115" s="611" t="s">
        <v>356</v>
      </c>
      <c r="B115" s="297">
        <v>3127313.21</v>
      </c>
      <c r="C115" s="297">
        <v>15312033.65</v>
      </c>
      <c r="D115" s="297">
        <v>436804.66</v>
      </c>
      <c r="E115" s="297">
        <v>4860889.45</v>
      </c>
      <c r="F115" s="310">
        <f t="shared" ref="F115:F123" si="4">SUM(B115:E115)</f>
        <v>23737040.969999999</v>
      </c>
      <c r="G115" s="274">
        <v>379405</v>
      </c>
      <c r="H115" s="311" t="s">
        <v>349</v>
      </c>
      <c r="I115" s="76">
        <f t="shared" ref="I115:I122" si="5">+F115/G115</f>
        <v>62.563859121519215</v>
      </c>
      <c r="J115" s="31"/>
      <c r="K115" s="11"/>
    </row>
    <row r="116" spans="1:13">
      <c r="A116" s="611" t="s">
        <v>357</v>
      </c>
      <c r="B116" s="297">
        <v>6562974.8499999996</v>
      </c>
      <c r="C116" s="297">
        <v>32133810.829999998</v>
      </c>
      <c r="D116" s="297">
        <v>1133219.5900000001</v>
      </c>
      <c r="E116" s="297">
        <v>6793112.1500000004</v>
      </c>
      <c r="F116" s="310">
        <f t="shared" si="4"/>
        <v>46623117.420000002</v>
      </c>
      <c r="G116" s="274">
        <v>1663</v>
      </c>
      <c r="H116" s="311" t="s">
        <v>167</v>
      </c>
      <c r="I116" s="76">
        <f t="shared" si="5"/>
        <v>28035.548659049909</v>
      </c>
      <c r="J116" s="31"/>
      <c r="K116" s="11"/>
    </row>
    <row r="117" spans="1:13">
      <c r="A117" s="611" t="s">
        <v>374</v>
      </c>
      <c r="B117" s="297">
        <v>2908686.3</v>
      </c>
      <c r="C117" s="297">
        <v>14241586.689999999</v>
      </c>
      <c r="D117" s="297">
        <v>173073.54</v>
      </c>
      <c r="E117" s="297">
        <v>5199582.55</v>
      </c>
      <c r="F117" s="310">
        <f t="shared" si="4"/>
        <v>22522929.079999998</v>
      </c>
      <c r="G117" s="274">
        <v>13987</v>
      </c>
      <c r="H117" s="311" t="s">
        <v>84</v>
      </c>
      <c r="I117" s="76">
        <f t="shared" si="5"/>
        <v>1610.2759047687136</v>
      </c>
      <c r="J117" s="31"/>
      <c r="K117" s="11"/>
    </row>
    <row r="118" spans="1:13">
      <c r="A118" s="611" t="s">
        <v>375</v>
      </c>
      <c r="B118" s="296">
        <v>5417102.8499999996</v>
      </c>
      <c r="C118" s="296">
        <v>26523362.039999999</v>
      </c>
      <c r="D118" s="296">
        <v>708777.35</v>
      </c>
      <c r="E118" s="296">
        <v>6519800.0499999998</v>
      </c>
      <c r="F118" s="310">
        <f t="shared" si="4"/>
        <v>39169042.289999999</v>
      </c>
      <c r="G118" s="274">
        <v>83968</v>
      </c>
      <c r="H118" s="311" t="s">
        <v>84</v>
      </c>
      <c r="I118" s="76">
        <f t="shared" si="5"/>
        <v>466.47582757717225</v>
      </c>
      <c r="J118" s="31"/>
      <c r="K118" s="11"/>
    </row>
    <row r="119" spans="1:13">
      <c r="A119" s="611" t="s">
        <v>376</v>
      </c>
      <c r="B119" s="296">
        <v>5533128.54</v>
      </c>
      <c r="C119" s="296">
        <v>27091450.129999999</v>
      </c>
      <c r="D119" s="296">
        <v>350267.87</v>
      </c>
      <c r="E119" s="296">
        <v>5086432.83</v>
      </c>
      <c r="F119" s="310">
        <f t="shared" si="4"/>
        <v>38061279.369999997</v>
      </c>
      <c r="G119" s="312">
        <v>207857</v>
      </c>
      <c r="H119" s="311" t="s">
        <v>84</v>
      </c>
      <c r="I119" s="76">
        <f t="shared" si="5"/>
        <v>183.11281010502412</v>
      </c>
      <c r="J119" s="31"/>
      <c r="K119" s="11"/>
    </row>
    <row r="120" spans="1:13">
      <c r="A120" s="611" t="s">
        <v>377</v>
      </c>
      <c r="B120" s="296">
        <v>1408999.28</v>
      </c>
      <c r="C120" s="296">
        <v>6898779.5099999998</v>
      </c>
      <c r="D120" s="296">
        <v>506858.23999999999</v>
      </c>
      <c r="E120" s="296">
        <v>481208.24</v>
      </c>
      <c r="F120" s="310">
        <f t="shared" si="4"/>
        <v>9295845.2699999996</v>
      </c>
      <c r="G120" s="274">
        <v>59</v>
      </c>
      <c r="H120" s="311" t="s">
        <v>159</v>
      </c>
      <c r="I120" s="76">
        <f t="shared" si="5"/>
        <v>157556.69949152542</v>
      </c>
      <c r="J120" s="31"/>
      <c r="K120" s="11"/>
    </row>
    <row r="121" spans="1:13">
      <c r="A121" s="611" t="s">
        <v>378</v>
      </c>
      <c r="B121" s="296">
        <v>1664960.82</v>
      </c>
      <c r="C121" s="296">
        <v>8152025.1399999997</v>
      </c>
      <c r="D121" s="296">
        <v>791193.32</v>
      </c>
      <c r="E121" s="296">
        <v>4901849.3899999997</v>
      </c>
      <c r="F121" s="310">
        <f t="shared" si="4"/>
        <v>15510028.669999998</v>
      </c>
      <c r="G121" s="425">
        <v>12040</v>
      </c>
      <c r="H121" s="311" t="s">
        <v>84</v>
      </c>
      <c r="I121" s="76">
        <f t="shared" si="5"/>
        <v>1288.208361295681</v>
      </c>
      <c r="J121" s="31"/>
      <c r="K121" s="11"/>
    </row>
    <row r="122" spans="1:13">
      <c r="A122" s="614" t="s">
        <v>358</v>
      </c>
      <c r="B122" s="423">
        <v>1788940.45</v>
      </c>
      <c r="C122" s="423">
        <v>8759057.5</v>
      </c>
      <c r="D122" s="423">
        <v>729381.34</v>
      </c>
      <c r="E122" s="423">
        <v>1602942.45</v>
      </c>
      <c r="F122" s="310">
        <f t="shared" si="4"/>
        <v>12880321.739999998</v>
      </c>
      <c r="G122" s="77">
        <v>1900</v>
      </c>
      <c r="H122" s="424" t="s">
        <v>349</v>
      </c>
      <c r="I122" s="76">
        <f t="shared" si="5"/>
        <v>6779.1167052631572</v>
      </c>
      <c r="J122" s="31"/>
      <c r="K122" s="11"/>
    </row>
    <row r="123" spans="1:13">
      <c r="A123" s="618" t="s">
        <v>379</v>
      </c>
      <c r="B123" s="313">
        <v>2117107.0699999998</v>
      </c>
      <c r="C123" s="313">
        <v>10365835.560000001</v>
      </c>
      <c r="D123" s="313">
        <v>41207.99</v>
      </c>
      <c r="E123" s="313">
        <v>1303062.6200000001</v>
      </c>
      <c r="F123" s="310">
        <f t="shared" si="4"/>
        <v>13827213.240000002</v>
      </c>
      <c r="G123" s="426">
        <v>861</v>
      </c>
      <c r="H123" s="232" t="s">
        <v>351</v>
      </c>
      <c r="I123" s="76">
        <f>+F123/G123</f>
        <v>16059.48111498258</v>
      </c>
      <c r="J123" s="31"/>
      <c r="K123" s="11"/>
    </row>
    <row r="124" spans="1:13" ht="21.75" thickBot="1">
      <c r="A124" s="619"/>
      <c r="B124" s="306">
        <f>SUM(B5:B123)</f>
        <v>314081714.7700001</v>
      </c>
      <c r="C124" s="306">
        <f>SUM(C5:C123)</f>
        <v>1534118096.98</v>
      </c>
      <c r="D124" s="306">
        <f>SUM(D5:D123)</f>
        <v>50392860.25999999</v>
      </c>
      <c r="E124" s="306">
        <f>SUM(E5:E123)</f>
        <v>163452458.03000003</v>
      </c>
      <c r="F124" s="306">
        <f>SUM(F5:F123)</f>
        <v>2062045130.0400009</v>
      </c>
      <c r="G124" s="474"/>
      <c r="H124" s="307"/>
      <c r="I124" s="307"/>
    </row>
    <row r="125" spans="1:13" ht="21.75" thickTop="1">
      <c r="B125" s="47"/>
      <c r="C125" s="47"/>
      <c r="D125" s="47"/>
      <c r="E125" s="47"/>
      <c r="F125" s="47"/>
    </row>
    <row r="126" spans="1:13">
      <c r="A126" s="620"/>
      <c r="B126" s="314"/>
      <c r="C126" s="314"/>
      <c r="D126" s="314"/>
      <c r="E126" s="314"/>
      <c r="F126" s="314"/>
      <c r="J126" s="256"/>
      <c r="K126" s="11"/>
    </row>
    <row r="127" spans="1:13">
      <c r="A127" s="621"/>
      <c r="B127" s="11"/>
      <c r="C127" s="11"/>
      <c r="D127" s="11"/>
      <c r="E127" s="11"/>
      <c r="F127" s="11"/>
      <c r="H127" s="14"/>
      <c r="I127" s="14"/>
      <c r="J127" s="14"/>
      <c r="K127" s="14"/>
      <c r="L127" s="14"/>
      <c r="M127" s="308"/>
    </row>
    <row r="128" spans="1:13">
      <c r="B128" s="47"/>
      <c r="C128" s="47"/>
      <c r="D128" s="47"/>
      <c r="E128" s="47"/>
      <c r="F128" s="47"/>
      <c r="H128" s="14"/>
      <c r="I128" s="14"/>
      <c r="J128" s="14"/>
      <c r="K128" s="14"/>
      <c r="L128" s="14"/>
      <c r="M128" s="189"/>
    </row>
    <row r="129" spans="2:13">
      <c r="B129" s="47"/>
      <c r="D129" s="47"/>
      <c r="E129" s="47"/>
      <c r="H129" s="14"/>
      <c r="I129" s="14"/>
      <c r="J129" s="14"/>
      <c r="K129" s="14"/>
      <c r="L129" s="14"/>
      <c r="M129" s="189"/>
    </row>
    <row r="130" spans="2:13">
      <c r="C130" s="276"/>
      <c r="D130" s="276"/>
      <c r="H130" s="14"/>
      <c r="I130" s="14"/>
      <c r="J130" s="14"/>
      <c r="K130" s="14"/>
      <c r="L130" s="14"/>
      <c r="M130" s="189"/>
    </row>
  </sheetData>
  <mergeCells count="1">
    <mergeCell ref="A2:B2"/>
  </mergeCells>
  <pageMargins left="0.70866141732283472" right="0.70866141732283472" top="0.55118110236220474" bottom="0.74803149606299213" header="0.31496062992125984" footer="0.31496062992125984"/>
  <pageSetup paperSize="9" scale="69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B20E5-D6C5-4B0C-A904-AA57ED8772EA}">
  <sheetPr>
    <pageSetUpPr fitToPage="1"/>
  </sheetPr>
  <dimension ref="B1:M64"/>
  <sheetViews>
    <sheetView topLeftCell="B14" workbookViewId="0">
      <selection activeCell="G24" sqref="G24"/>
    </sheetView>
  </sheetViews>
  <sheetFormatPr defaultRowHeight="21"/>
  <cols>
    <col min="1" max="1" width="9.125" style="1"/>
    <col min="2" max="2" width="42.25" style="1" customWidth="1"/>
    <col min="3" max="4" width="18.25" style="1" customWidth="1"/>
    <col min="5" max="5" width="18.25" style="571" customWidth="1"/>
    <col min="6" max="7" width="18.25" style="1" customWidth="1"/>
    <col min="8" max="8" width="7.25" style="5" customWidth="1"/>
    <col min="9" max="9" width="14.375" style="256" bestFit="1" customWidth="1"/>
    <col min="10" max="10" width="15.125" style="46" bestFit="1" customWidth="1"/>
    <col min="11" max="11" width="12.875" style="1" bestFit="1" customWidth="1"/>
    <col min="12" max="12" width="16.625" style="1" bestFit="1" customWidth="1"/>
    <col min="13" max="13" width="16.375" style="1" bestFit="1" customWidth="1"/>
    <col min="14" max="257" width="9.125" style="1"/>
    <col min="258" max="258" width="40.875" style="1" customWidth="1"/>
    <col min="259" max="263" width="18.25" style="1" customWidth="1"/>
    <col min="264" max="264" width="7.25" style="1" customWidth="1"/>
    <col min="265" max="265" width="9.875" style="1" customWidth="1"/>
    <col min="266" max="266" width="14" style="1" bestFit="1" customWidth="1"/>
    <col min="267" max="267" width="12.875" style="1" bestFit="1" customWidth="1"/>
    <col min="268" max="268" width="16.625" style="1" bestFit="1" customWidth="1"/>
    <col min="269" max="269" width="16.375" style="1" bestFit="1" customWidth="1"/>
    <col min="270" max="513" width="9.125" style="1"/>
    <col min="514" max="514" width="40.875" style="1" customWidth="1"/>
    <col min="515" max="519" width="18.25" style="1" customWidth="1"/>
    <col min="520" max="520" width="7.25" style="1" customWidth="1"/>
    <col min="521" max="521" width="9.875" style="1" customWidth="1"/>
    <col min="522" max="522" width="14" style="1" bestFit="1" customWidth="1"/>
    <col min="523" max="523" width="12.875" style="1" bestFit="1" customWidth="1"/>
    <col min="524" max="524" width="16.625" style="1" bestFit="1" customWidth="1"/>
    <col min="525" max="525" width="16.375" style="1" bestFit="1" customWidth="1"/>
    <col min="526" max="769" width="9.125" style="1"/>
    <col min="770" max="770" width="40.875" style="1" customWidth="1"/>
    <col min="771" max="775" width="18.25" style="1" customWidth="1"/>
    <col min="776" max="776" width="7.25" style="1" customWidth="1"/>
    <col min="777" max="777" width="9.875" style="1" customWidth="1"/>
    <col min="778" max="778" width="14" style="1" bestFit="1" customWidth="1"/>
    <col min="779" max="779" width="12.875" style="1" bestFit="1" customWidth="1"/>
    <col min="780" max="780" width="16.625" style="1" bestFit="1" customWidth="1"/>
    <col min="781" max="781" width="16.375" style="1" bestFit="1" customWidth="1"/>
    <col min="782" max="1025" width="9.125" style="1"/>
    <col min="1026" max="1026" width="40.875" style="1" customWidth="1"/>
    <col min="1027" max="1031" width="18.25" style="1" customWidth="1"/>
    <col min="1032" max="1032" width="7.25" style="1" customWidth="1"/>
    <col min="1033" max="1033" width="9.875" style="1" customWidth="1"/>
    <col min="1034" max="1034" width="14" style="1" bestFit="1" customWidth="1"/>
    <col min="1035" max="1035" width="12.875" style="1" bestFit="1" customWidth="1"/>
    <col min="1036" max="1036" width="16.625" style="1" bestFit="1" customWidth="1"/>
    <col min="1037" max="1037" width="16.375" style="1" bestFit="1" customWidth="1"/>
    <col min="1038" max="1281" width="9.125" style="1"/>
    <col min="1282" max="1282" width="40.875" style="1" customWidth="1"/>
    <col min="1283" max="1287" width="18.25" style="1" customWidth="1"/>
    <col min="1288" max="1288" width="7.25" style="1" customWidth="1"/>
    <col min="1289" max="1289" width="9.875" style="1" customWidth="1"/>
    <col min="1290" max="1290" width="14" style="1" bestFit="1" customWidth="1"/>
    <col min="1291" max="1291" width="12.875" style="1" bestFit="1" customWidth="1"/>
    <col min="1292" max="1292" width="16.625" style="1" bestFit="1" customWidth="1"/>
    <col min="1293" max="1293" width="16.375" style="1" bestFit="1" customWidth="1"/>
    <col min="1294" max="1537" width="9.125" style="1"/>
    <col min="1538" max="1538" width="40.875" style="1" customWidth="1"/>
    <col min="1539" max="1543" width="18.25" style="1" customWidth="1"/>
    <col min="1544" max="1544" width="7.25" style="1" customWidth="1"/>
    <col min="1545" max="1545" width="9.875" style="1" customWidth="1"/>
    <col min="1546" max="1546" width="14" style="1" bestFit="1" customWidth="1"/>
    <col min="1547" max="1547" width="12.875" style="1" bestFit="1" customWidth="1"/>
    <col min="1548" max="1548" width="16.625" style="1" bestFit="1" customWidth="1"/>
    <col min="1549" max="1549" width="16.375" style="1" bestFit="1" customWidth="1"/>
    <col min="1550" max="1793" width="9.125" style="1"/>
    <col min="1794" max="1794" width="40.875" style="1" customWidth="1"/>
    <col min="1795" max="1799" width="18.25" style="1" customWidth="1"/>
    <col min="1800" max="1800" width="7.25" style="1" customWidth="1"/>
    <col min="1801" max="1801" width="9.875" style="1" customWidth="1"/>
    <col min="1802" max="1802" width="14" style="1" bestFit="1" customWidth="1"/>
    <col min="1803" max="1803" width="12.875" style="1" bestFit="1" customWidth="1"/>
    <col min="1804" max="1804" width="16.625" style="1" bestFit="1" customWidth="1"/>
    <col min="1805" max="1805" width="16.375" style="1" bestFit="1" customWidth="1"/>
    <col min="1806" max="2049" width="9.125" style="1"/>
    <col min="2050" max="2050" width="40.875" style="1" customWidth="1"/>
    <col min="2051" max="2055" width="18.25" style="1" customWidth="1"/>
    <col min="2056" max="2056" width="7.25" style="1" customWidth="1"/>
    <col min="2057" max="2057" width="9.875" style="1" customWidth="1"/>
    <col min="2058" max="2058" width="14" style="1" bestFit="1" customWidth="1"/>
    <col min="2059" max="2059" width="12.875" style="1" bestFit="1" customWidth="1"/>
    <col min="2060" max="2060" width="16.625" style="1" bestFit="1" customWidth="1"/>
    <col min="2061" max="2061" width="16.375" style="1" bestFit="1" customWidth="1"/>
    <col min="2062" max="2305" width="9.125" style="1"/>
    <col min="2306" max="2306" width="40.875" style="1" customWidth="1"/>
    <col min="2307" max="2311" width="18.25" style="1" customWidth="1"/>
    <col min="2312" max="2312" width="7.25" style="1" customWidth="1"/>
    <col min="2313" max="2313" width="9.875" style="1" customWidth="1"/>
    <col min="2314" max="2314" width="14" style="1" bestFit="1" customWidth="1"/>
    <col min="2315" max="2315" width="12.875" style="1" bestFit="1" customWidth="1"/>
    <col min="2316" max="2316" width="16.625" style="1" bestFit="1" customWidth="1"/>
    <col min="2317" max="2317" width="16.375" style="1" bestFit="1" customWidth="1"/>
    <col min="2318" max="2561" width="9.125" style="1"/>
    <col min="2562" max="2562" width="40.875" style="1" customWidth="1"/>
    <col min="2563" max="2567" width="18.25" style="1" customWidth="1"/>
    <col min="2568" max="2568" width="7.25" style="1" customWidth="1"/>
    <col min="2569" max="2569" width="9.875" style="1" customWidth="1"/>
    <col min="2570" max="2570" width="14" style="1" bestFit="1" customWidth="1"/>
    <col min="2571" max="2571" width="12.875" style="1" bestFit="1" customWidth="1"/>
    <col min="2572" max="2572" width="16.625" style="1" bestFit="1" customWidth="1"/>
    <col min="2573" max="2573" width="16.375" style="1" bestFit="1" customWidth="1"/>
    <col min="2574" max="2817" width="9.125" style="1"/>
    <col min="2818" max="2818" width="40.875" style="1" customWidth="1"/>
    <col min="2819" max="2823" width="18.25" style="1" customWidth="1"/>
    <col min="2824" max="2824" width="7.25" style="1" customWidth="1"/>
    <col min="2825" max="2825" width="9.875" style="1" customWidth="1"/>
    <col min="2826" max="2826" width="14" style="1" bestFit="1" customWidth="1"/>
    <col min="2827" max="2827" width="12.875" style="1" bestFit="1" customWidth="1"/>
    <col min="2828" max="2828" width="16.625" style="1" bestFit="1" customWidth="1"/>
    <col min="2829" max="2829" width="16.375" style="1" bestFit="1" customWidth="1"/>
    <col min="2830" max="3073" width="9.125" style="1"/>
    <col min="3074" max="3074" width="40.875" style="1" customWidth="1"/>
    <col min="3075" max="3079" width="18.25" style="1" customWidth="1"/>
    <col min="3080" max="3080" width="7.25" style="1" customWidth="1"/>
    <col min="3081" max="3081" width="9.875" style="1" customWidth="1"/>
    <col min="3082" max="3082" width="14" style="1" bestFit="1" customWidth="1"/>
    <col min="3083" max="3083" width="12.875" style="1" bestFit="1" customWidth="1"/>
    <col min="3084" max="3084" width="16.625" style="1" bestFit="1" customWidth="1"/>
    <col min="3085" max="3085" width="16.375" style="1" bestFit="1" customWidth="1"/>
    <col min="3086" max="3329" width="9.125" style="1"/>
    <col min="3330" max="3330" width="40.875" style="1" customWidth="1"/>
    <col min="3331" max="3335" width="18.25" style="1" customWidth="1"/>
    <col min="3336" max="3336" width="7.25" style="1" customWidth="1"/>
    <col min="3337" max="3337" width="9.875" style="1" customWidth="1"/>
    <col min="3338" max="3338" width="14" style="1" bestFit="1" customWidth="1"/>
    <col min="3339" max="3339" width="12.875" style="1" bestFit="1" customWidth="1"/>
    <col min="3340" max="3340" width="16.625" style="1" bestFit="1" customWidth="1"/>
    <col min="3341" max="3341" width="16.375" style="1" bestFit="1" customWidth="1"/>
    <col min="3342" max="3585" width="9.125" style="1"/>
    <col min="3586" max="3586" width="40.875" style="1" customWidth="1"/>
    <col min="3587" max="3591" width="18.25" style="1" customWidth="1"/>
    <col min="3592" max="3592" width="7.25" style="1" customWidth="1"/>
    <col min="3593" max="3593" width="9.875" style="1" customWidth="1"/>
    <col min="3594" max="3594" width="14" style="1" bestFit="1" customWidth="1"/>
    <col min="3595" max="3595" width="12.875" style="1" bestFit="1" customWidth="1"/>
    <col min="3596" max="3596" width="16.625" style="1" bestFit="1" customWidth="1"/>
    <col min="3597" max="3597" width="16.375" style="1" bestFit="1" customWidth="1"/>
    <col min="3598" max="3841" width="9.125" style="1"/>
    <col min="3842" max="3842" width="40.875" style="1" customWidth="1"/>
    <col min="3843" max="3847" width="18.25" style="1" customWidth="1"/>
    <col min="3848" max="3848" width="7.25" style="1" customWidth="1"/>
    <col min="3849" max="3849" width="9.875" style="1" customWidth="1"/>
    <col min="3850" max="3850" width="14" style="1" bestFit="1" customWidth="1"/>
    <col min="3851" max="3851" width="12.875" style="1" bestFit="1" customWidth="1"/>
    <col min="3852" max="3852" width="16.625" style="1" bestFit="1" customWidth="1"/>
    <col min="3853" max="3853" width="16.375" style="1" bestFit="1" customWidth="1"/>
    <col min="3854" max="4097" width="9.125" style="1"/>
    <col min="4098" max="4098" width="40.875" style="1" customWidth="1"/>
    <col min="4099" max="4103" width="18.25" style="1" customWidth="1"/>
    <col min="4104" max="4104" width="7.25" style="1" customWidth="1"/>
    <col min="4105" max="4105" width="9.875" style="1" customWidth="1"/>
    <col min="4106" max="4106" width="14" style="1" bestFit="1" customWidth="1"/>
    <col min="4107" max="4107" width="12.875" style="1" bestFit="1" customWidth="1"/>
    <col min="4108" max="4108" width="16.625" style="1" bestFit="1" customWidth="1"/>
    <col min="4109" max="4109" width="16.375" style="1" bestFit="1" customWidth="1"/>
    <col min="4110" max="4353" width="9.125" style="1"/>
    <col min="4354" max="4354" width="40.875" style="1" customWidth="1"/>
    <col min="4355" max="4359" width="18.25" style="1" customWidth="1"/>
    <col min="4360" max="4360" width="7.25" style="1" customWidth="1"/>
    <col min="4361" max="4361" width="9.875" style="1" customWidth="1"/>
    <col min="4362" max="4362" width="14" style="1" bestFit="1" customWidth="1"/>
    <col min="4363" max="4363" width="12.875" style="1" bestFit="1" customWidth="1"/>
    <col min="4364" max="4364" width="16.625" style="1" bestFit="1" customWidth="1"/>
    <col min="4365" max="4365" width="16.375" style="1" bestFit="1" customWidth="1"/>
    <col min="4366" max="4609" width="9.125" style="1"/>
    <col min="4610" max="4610" width="40.875" style="1" customWidth="1"/>
    <col min="4611" max="4615" width="18.25" style="1" customWidth="1"/>
    <col min="4616" max="4616" width="7.25" style="1" customWidth="1"/>
    <col min="4617" max="4617" width="9.875" style="1" customWidth="1"/>
    <col min="4618" max="4618" width="14" style="1" bestFit="1" customWidth="1"/>
    <col min="4619" max="4619" width="12.875" style="1" bestFit="1" customWidth="1"/>
    <col min="4620" max="4620" width="16.625" style="1" bestFit="1" customWidth="1"/>
    <col min="4621" max="4621" width="16.375" style="1" bestFit="1" customWidth="1"/>
    <col min="4622" max="4865" width="9.125" style="1"/>
    <col min="4866" max="4866" width="40.875" style="1" customWidth="1"/>
    <col min="4867" max="4871" width="18.25" style="1" customWidth="1"/>
    <col min="4872" max="4872" width="7.25" style="1" customWidth="1"/>
    <col min="4873" max="4873" width="9.875" style="1" customWidth="1"/>
    <col min="4874" max="4874" width="14" style="1" bestFit="1" customWidth="1"/>
    <col min="4875" max="4875" width="12.875" style="1" bestFit="1" customWidth="1"/>
    <col min="4876" max="4876" width="16.625" style="1" bestFit="1" customWidth="1"/>
    <col min="4877" max="4877" width="16.375" style="1" bestFit="1" customWidth="1"/>
    <col min="4878" max="5121" width="9.125" style="1"/>
    <col min="5122" max="5122" width="40.875" style="1" customWidth="1"/>
    <col min="5123" max="5127" width="18.25" style="1" customWidth="1"/>
    <col min="5128" max="5128" width="7.25" style="1" customWidth="1"/>
    <col min="5129" max="5129" width="9.875" style="1" customWidth="1"/>
    <col min="5130" max="5130" width="14" style="1" bestFit="1" customWidth="1"/>
    <col min="5131" max="5131" width="12.875" style="1" bestFit="1" customWidth="1"/>
    <col min="5132" max="5132" width="16.625" style="1" bestFit="1" customWidth="1"/>
    <col min="5133" max="5133" width="16.375" style="1" bestFit="1" customWidth="1"/>
    <col min="5134" max="5377" width="9.125" style="1"/>
    <col min="5378" max="5378" width="40.875" style="1" customWidth="1"/>
    <col min="5379" max="5383" width="18.25" style="1" customWidth="1"/>
    <col min="5384" max="5384" width="7.25" style="1" customWidth="1"/>
    <col min="5385" max="5385" width="9.875" style="1" customWidth="1"/>
    <col min="5386" max="5386" width="14" style="1" bestFit="1" customWidth="1"/>
    <col min="5387" max="5387" width="12.875" style="1" bestFit="1" customWidth="1"/>
    <col min="5388" max="5388" width="16.625" style="1" bestFit="1" customWidth="1"/>
    <col min="5389" max="5389" width="16.375" style="1" bestFit="1" customWidth="1"/>
    <col min="5390" max="5633" width="9.125" style="1"/>
    <col min="5634" max="5634" width="40.875" style="1" customWidth="1"/>
    <col min="5635" max="5639" width="18.25" style="1" customWidth="1"/>
    <col min="5640" max="5640" width="7.25" style="1" customWidth="1"/>
    <col min="5641" max="5641" width="9.875" style="1" customWidth="1"/>
    <col min="5642" max="5642" width="14" style="1" bestFit="1" customWidth="1"/>
    <col min="5643" max="5643" width="12.875" style="1" bestFit="1" customWidth="1"/>
    <col min="5644" max="5644" width="16.625" style="1" bestFit="1" customWidth="1"/>
    <col min="5645" max="5645" width="16.375" style="1" bestFit="1" customWidth="1"/>
    <col min="5646" max="5889" width="9.125" style="1"/>
    <col min="5890" max="5890" width="40.875" style="1" customWidth="1"/>
    <col min="5891" max="5895" width="18.25" style="1" customWidth="1"/>
    <col min="5896" max="5896" width="7.25" style="1" customWidth="1"/>
    <col min="5897" max="5897" width="9.875" style="1" customWidth="1"/>
    <col min="5898" max="5898" width="14" style="1" bestFit="1" customWidth="1"/>
    <col min="5899" max="5899" width="12.875" style="1" bestFit="1" customWidth="1"/>
    <col min="5900" max="5900" width="16.625" style="1" bestFit="1" customWidth="1"/>
    <col min="5901" max="5901" width="16.375" style="1" bestFit="1" customWidth="1"/>
    <col min="5902" max="6145" width="9.125" style="1"/>
    <col min="6146" max="6146" width="40.875" style="1" customWidth="1"/>
    <col min="6147" max="6151" width="18.25" style="1" customWidth="1"/>
    <col min="6152" max="6152" width="7.25" style="1" customWidth="1"/>
    <col min="6153" max="6153" width="9.875" style="1" customWidth="1"/>
    <col min="6154" max="6154" width="14" style="1" bestFit="1" customWidth="1"/>
    <col min="6155" max="6155" width="12.875" style="1" bestFit="1" customWidth="1"/>
    <col min="6156" max="6156" width="16.625" style="1" bestFit="1" customWidth="1"/>
    <col min="6157" max="6157" width="16.375" style="1" bestFit="1" customWidth="1"/>
    <col min="6158" max="6401" width="9.125" style="1"/>
    <col min="6402" max="6402" width="40.875" style="1" customWidth="1"/>
    <col min="6403" max="6407" width="18.25" style="1" customWidth="1"/>
    <col min="6408" max="6408" width="7.25" style="1" customWidth="1"/>
    <col min="6409" max="6409" width="9.875" style="1" customWidth="1"/>
    <col min="6410" max="6410" width="14" style="1" bestFit="1" customWidth="1"/>
    <col min="6411" max="6411" width="12.875" style="1" bestFit="1" customWidth="1"/>
    <col min="6412" max="6412" width="16.625" style="1" bestFit="1" customWidth="1"/>
    <col min="6413" max="6413" width="16.375" style="1" bestFit="1" customWidth="1"/>
    <col min="6414" max="6657" width="9.125" style="1"/>
    <col min="6658" max="6658" width="40.875" style="1" customWidth="1"/>
    <col min="6659" max="6663" width="18.25" style="1" customWidth="1"/>
    <col min="6664" max="6664" width="7.25" style="1" customWidth="1"/>
    <col min="6665" max="6665" width="9.875" style="1" customWidth="1"/>
    <col min="6666" max="6666" width="14" style="1" bestFit="1" customWidth="1"/>
    <col min="6667" max="6667" width="12.875" style="1" bestFit="1" customWidth="1"/>
    <col min="6668" max="6668" width="16.625" style="1" bestFit="1" customWidth="1"/>
    <col min="6669" max="6669" width="16.375" style="1" bestFit="1" customWidth="1"/>
    <col min="6670" max="6913" width="9.125" style="1"/>
    <col min="6914" max="6914" width="40.875" style="1" customWidth="1"/>
    <col min="6915" max="6919" width="18.25" style="1" customWidth="1"/>
    <col min="6920" max="6920" width="7.25" style="1" customWidth="1"/>
    <col min="6921" max="6921" width="9.875" style="1" customWidth="1"/>
    <col min="6922" max="6922" width="14" style="1" bestFit="1" customWidth="1"/>
    <col min="6923" max="6923" width="12.875" style="1" bestFit="1" customWidth="1"/>
    <col min="6924" max="6924" width="16.625" style="1" bestFit="1" customWidth="1"/>
    <col min="6925" max="6925" width="16.375" style="1" bestFit="1" customWidth="1"/>
    <col min="6926" max="7169" width="9.125" style="1"/>
    <col min="7170" max="7170" width="40.875" style="1" customWidth="1"/>
    <col min="7171" max="7175" width="18.25" style="1" customWidth="1"/>
    <col min="7176" max="7176" width="7.25" style="1" customWidth="1"/>
    <col min="7177" max="7177" width="9.875" style="1" customWidth="1"/>
    <col min="7178" max="7178" width="14" style="1" bestFit="1" customWidth="1"/>
    <col min="7179" max="7179" width="12.875" style="1" bestFit="1" customWidth="1"/>
    <col min="7180" max="7180" width="16.625" style="1" bestFit="1" customWidth="1"/>
    <col min="7181" max="7181" width="16.375" style="1" bestFit="1" customWidth="1"/>
    <col min="7182" max="7425" width="9.125" style="1"/>
    <col min="7426" max="7426" width="40.875" style="1" customWidth="1"/>
    <col min="7427" max="7431" width="18.25" style="1" customWidth="1"/>
    <col min="7432" max="7432" width="7.25" style="1" customWidth="1"/>
    <col min="7433" max="7433" width="9.875" style="1" customWidth="1"/>
    <col min="7434" max="7434" width="14" style="1" bestFit="1" customWidth="1"/>
    <col min="7435" max="7435" width="12.875" style="1" bestFit="1" customWidth="1"/>
    <col min="7436" max="7436" width="16.625" style="1" bestFit="1" customWidth="1"/>
    <col min="7437" max="7437" width="16.375" style="1" bestFit="1" customWidth="1"/>
    <col min="7438" max="7681" width="9.125" style="1"/>
    <col min="7682" max="7682" width="40.875" style="1" customWidth="1"/>
    <col min="7683" max="7687" width="18.25" style="1" customWidth="1"/>
    <col min="7688" max="7688" width="7.25" style="1" customWidth="1"/>
    <col min="7689" max="7689" width="9.875" style="1" customWidth="1"/>
    <col min="7690" max="7690" width="14" style="1" bestFit="1" customWidth="1"/>
    <col min="7691" max="7691" width="12.875" style="1" bestFit="1" customWidth="1"/>
    <col min="7692" max="7692" width="16.625" style="1" bestFit="1" customWidth="1"/>
    <col min="7693" max="7693" width="16.375" style="1" bestFit="1" customWidth="1"/>
    <col min="7694" max="7937" width="9.125" style="1"/>
    <col min="7938" max="7938" width="40.875" style="1" customWidth="1"/>
    <col min="7939" max="7943" width="18.25" style="1" customWidth="1"/>
    <col min="7944" max="7944" width="7.25" style="1" customWidth="1"/>
    <col min="7945" max="7945" width="9.875" style="1" customWidth="1"/>
    <col min="7946" max="7946" width="14" style="1" bestFit="1" customWidth="1"/>
    <col min="7947" max="7947" width="12.875" style="1" bestFit="1" customWidth="1"/>
    <col min="7948" max="7948" width="16.625" style="1" bestFit="1" customWidth="1"/>
    <col min="7949" max="7949" width="16.375" style="1" bestFit="1" customWidth="1"/>
    <col min="7950" max="8193" width="9.125" style="1"/>
    <col min="8194" max="8194" width="40.875" style="1" customWidth="1"/>
    <col min="8195" max="8199" width="18.25" style="1" customWidth="1"/>
    <col min="8200" max="8200" width="7.25" style="1" customWidth="1"/>
    <col min="8201" max="8201" width="9.875" style="1" customWidth="1"/>
    <col min="8202" max="8202" width="14" style="1" bestFit="1" customWidth="1"/>
    <col min="8203" max="8203" width="12.875" style="1" bestFit="1" customWidth="1"/>
    <col min="8204" max="8204" width="16.625" style="1" bestFit="1" customWidth="1"/>
    <col min="8205" max="8205" width="16.375" style="1" bestFit="1" customWidth="1"/>
    <col min="8206" max="8449" width="9.125" style="1"/>
    <col min="8450" max="8450" width="40.875" style="1" customWidth="1"/>
    <col min="8451" max="8455" width="18.25" style="1" customWidth="1"/>
    <col min="8456" max="8456" width="7.25" style="1" customWidth="1"/>
    <col min="8457" max="8457" width="9.875" style="1" customWidth="1"/>
    <col min="8458" max="8458" width="14" style="1" bestFit="1" customWidth="1"/>
    <col min="8459" max="8459" width="12.875" style="1" bestFit="1" customWidth="1"/>
    <col min="8460" max="8460" width="16.625" style="1" bestFit="1" customWidth="1"/>
    <col min="8461" max="8461" width="16.375" style="1" bestFit="1" customWidth="1"/>
    <col min="8462" max="8705" width="9.125" style="1"/>
    <col min="8706" max="8706" width="40.875" style="1" customWidth="1"/>
    <col min="8707" max="8711" width="18.25" style="1" customWidth="1"/>
    <col min="8712" max="8712" width="7.25" style="1" customWidth="1"/>
    <col min="8713" max="8713" width="9.875" style="1" customWidth="1"/>
    <col min="8714" max="8714" width="14" style="1" bestFit="1" customWidth="1"/>
    <col min="8715" max="8715" width="12.875" style="1" bestFit="1" customWidth="1"/>
    <col min="8716" max="8716" width="16.625" style="1" bestFit="1" customWidth="1"/>
    <col min="8717" max="8717" width="16.375" style="1" bestFit="1" customWidth="1"/>
    <col min="8718" max="8961" width="9.125" style="1"/>
    <col min="8962" max="8962" width="40.875" style="1" customWidth="1"/>
    <col min="8963" max="8967" width="18.25" style="1" customWidth="1"/>
    <col min="8968" max="8968" width="7.25" style="1" customWidth="1"/>
    <col min="8969" max="8969" width="9.875" style="1" customWidth="1"/>
    <col min="8970" max="8970" width="14" style="1" bestFit="1" customWidth="1"/>
    <col min="8971" max="8971" width="12.875" style="1" bestFit="1" customWidth="1"/>
    <col min="8972" max="8972" width="16.625" style="1" bestFit="1" customWidth="1"/>
    <col min="8973" max="8973" width="16.375" style="1" bestFit="1" customWidth="1"/>
    <col min="8974" max="9217" width="9.125" style="1"/>
    <col min="9218" max="9218" width="40.875" style="1" customWidth="1"/>
    <col min="9219" max="9223" width="18.25" style="1" customWidth="1"/>
    <col min="9224" max="9224" width="7.25" style="1" customWidth="1"/>
    <col min="9225" max="9225" width="9.875" style="1" customWidth="1"/>
    <col min="9226" max="9226" width="14" style="1" bestFit="1" customWidth="1"/>
    <col min="9227" max="9227" width="12.875" style="1" bestFit="1" customWidth="1"/>
    <col min="9228" max="9228" width="16.625" style="1" bestFit="1" customWidth="1"/>
    <col min="9229" max="9229" width="16.375" style="1" bestFit="1" customWidth="1"/>
    <col min="9230" max="9473" width="9.125" style="1"/>
    <col min="9474" max="9474" width="40.875" style="1" customWidth="1"/>
    <col min="9475" max="9479" width="18.25" style="1" customWidth="1"/>
    <col min="9480" max="9480" width="7.25" style="1" customWidth="1"/>
    <col min="9481" max="9481" width="9.875" style="1" customWidth="1"/>
    <col min="9482" max="9482" width="14" style="1" bestFit="1" customWidth="1"/>
    <col min="9483" max="9483" width="12.875" style="1" bestFit="1" customWidth="1"/>
    <col min="9484" max="9484" width="16.625" style="1" bestFit="1" customWidth="1"/>
    <col min="9485" max="9485" width="16.375" style="1" bestFit="1" customWidth="1"/>
    <col min="9486" max="9729" width="9.125" style="1"/>
    <col min="9730" max="9730" width="40.875" style="1" customWidth="1"/>
    <col min="9731" max="9735" width="18.25" style="1" customWidth="1"/>
    <col min="9736" max="9736" width="7.25" style="1" customWidth="1"/>
    <col min="9737" max="9737" width="9.875" style="1" customWidth="1"/>
    <col min="9738" max="9738" width="14" style="1" bestFit="1" customWidth="1"/>
    <col min="9739" max="9739" width="12.875" style="1" bestFit="1" customWidth="1"/>
    <col min="9740" max="9740" width="16.625" style="1" bestFit="1" customWidth="1"/>
    <col min="9741" max="9741" width="16.375" style="1" bestFit="1" customWidth="1"/>
    <col min="9742" max="9985" width="9.125" style="1"/>
    <col min="9986" max="9986" width="40.875" style="1" customWidth="1"/>
    <col min="9987" max="9991" width="18.25" style="1" customWidth="1"/>
    <col min="9992" max="9992" width="7.25" style="1" customWidth="1"/>
    <col min="9993" max="9993" width="9.875" style="1" customWidth="1"/>
    <col min="9994" max="9994" width="14" style="1" bestFit="1" customWidth="1"/>
    <col min="9995" max="9995" width="12.875" style="1" bestFit="1" customWidth="1"/>
    <col min="9996" max="9996" width="16.625" style="1" bestFit="1" customWidth="1"/>
    <col min="9997" max="9997" width="16.375" style="1" bestFit="1" customWidth="1"/>
    <col min="9998" max="10241" width="9.125" style="1"/>
    <col min="10242" max="10242" width="40.875" style="1" customWidth="1"/>
    <col min="10243" max="10247" width="18.25" style="1" customWidth="1"/>
    <col min="10248" max="10248" width="7.25" style="1" customWidth="1"/>
    <col min="10249" max="10249" width="9.875" style="1" customWidth="1"/>
    <col min="10250" max="10250" width="14" style="1" bestFit="1" customWidth="1"/>
    <col min="10251" max="10251" width="12.875" style="1" bestFit="1" customWidth="1"/>
    <col min="10252" max="10252" width="16.625" style="1" bestFit="1" customWidth="1"/>
    <col min="10253" max="10253" width="16.375" style="1" bestFit="1" customWidth="1"/>
    <col min="10254" max="10497" width="9.125" style="1"/>
    <col min="10498" max="10498" width="40.875" style="1" customWidth="1"/>
    <col min="10499" max="10503" width="18.25" style="1" customWidth="1"/>
    <col min="10504" max="10504" width="7.25" style="1" customWidth="1"/>
    <col min="10505" max="10505" width="9.875" style="1" customWidth="1"/>
    <col min="10506" max="10506" width="14" style="1" bestFit="1" customWidth="1"/>
    <col min="10507" max="10507" width="12.875" style="1" bestFit="1" customWidth="1"/>
    <col min="10508" max="10508" width="16.625" style="1" bestFit="1" customWidth="1"/>
    <col min="10509" max="10509" width="16.375" style="1" bestFit="1" customWidth="1"/>
    <col min="10510" max="10753" width="9.125" style="1"/>
    <col min="10754" max="10754" width="40.875" style="1" customWidth="1"/>
    <col min="10755" max="10759" width="18.25" style="1" customWidth="1"/>
    <col min="10760" max="10760" width="7.25" style="1" customWidth="1"/>
    <col min="10761" max="10761" width="9.875" style="1" customWidth="1"/>
    <col min="10762" max="10762" width="14" style="1" bestFit="1" customWidth="1"/>
    <col min="10763" max="10763" width="12.875" style="1" bestFit="1" customWidth="1"/>
    <col min="10764" max="10764" width="16.625" style="1" bestFit="1" customWidth="1"/>
    <col min="10765" max="10765" width="16.375" style="1" bestFit="1" customWidth="1"/>
    <col min="10766" max="11009" width="9.125" style="1"/>
    <col min="11010" max="11010" width="40.875" style="1" customWidth="1"/>
    <col min="11011" max="11015" width="18.25" style="1" customWidth="1"/>
    <col min="11016" max="11016" width="7.25" style="1" customWidth="1"/>
    <col min="11017" max="11017" width="9.875" style="1" customWidth="1"/>
    <col min="11018" max="11018" width="14" style="1" bestFit="1" customWidth="1"/>
    <col min="11019" max="11019" width="12.875" style="1" bestFit="1" customWidth="1"/>
    <col min="11020" max="11020" width="16.625" style="1" bestFit="1" customWidth="1"/>
    <col min="11021" max="11021" width="16.375" style="1" bestFit="1" customWidth="1"/>
    <col min="11022" max="11265" width="9.125" style="1"/>
    <col min="11266" max="11266" width="40.875" style="1" customWidth="1"/>
    <col min="11267" max="11271" width="18.25" style="1" customWidth="1"/>
    <col min="11272" max="11272" width="7.25" style="1" customWidth="1"/>
    <col min="11273" max="11273" width="9.875" style="1" customWidth="1"/>
    <col min="11274" max="11274" width="14" style="1" bestFit="1" customWidth="1"/>
    <col min="11275" max="11275" width="12.875" style="1" bestFit="1" customWidth="1"/>
    <col min="11276" max="11276" width="16.625" style="1" bestFit="1" customWidth="1"/>
    <col min="11277" max="11277" width="16.375" style="1" bestFit="1" customWidth="1"/>
    <col min="11278" max="11521" width="9.125" style="1"/>
    <col min="11522" max="11522" width="40.875" style="1" customWidth="1"/>
    <col min="11523" max="11527" width="18.25" style="1" customWidth="1"/>
    <col min="11528" max="11528" width="7.25" style="1" customWidth="1"/>
    <col min="11529" max="11529" width="9.875" style="1" customWidth="1"/>
    <col min="11530" max="11530" width="14" style="1" bestFit="1" customWidth="1"/>
    <col min="11531" max="11531" width="12.875" style="1" bestFit="1" customWidth="1"/>
    <col min="11532" max="11532" width="16.625" style="1" bestFit="1" customWidth="1"/>
    <col min="11533" max="11533" width="16.375" style="1" bestFit="1" customWidth="1"/>
    <col min="11534" max="11777" width="9.125" style="1"/>
    <col min="11778" max="11778" width="40.875" style="1" customWidth="1"/>
    <col min="11779" max="11783" width="18.25" style="1" customWidth="1"/>
    <col min="11784" max="11784" width="7.25" style="1" customWidth="1"/>
    <col min="11785" max="11785" width="9.875" style="1" customWidth="1"/>
    <col min="11786" max="11786" width="14" style="1" bestFit="1" customWidth="1"/>
    <col min="11787" max="11787" width="12.875" style="1" bestFit="1" customWidth="1"/>
    <col min="11788" max="11788" width="16.625" style="1" bestFit="1" customWidth="1"/>
    <col min="11789" max="11789" width="16.375" style="1" bestFit="1" customWidth="1"/>
    <col min="11790" max="12033" width="9.125" style="1"/>
    <col min="12034" max="12034" width="40.875" style="1" customWidth="1"/>
    <col min="12035" max="12039" width="18.25" style="1" customWidth="1"/>
    <col min="12040" max="12040" width="7.25" style="1" customWidth="1"/>
    <col min="12041" max="12041" width="9.875" style="1" customWidth="1"/>
    <col min="12042" max="12042" width="14" style="1" bestFit="1" customWidth="1"/>
    <col min="12043" max="12043" width="12.875" style="1" bestFit="1" customWidth="1"/>
    <col min="12044" max="12044" width="16.625" style="1" bestFit="1" customWidth="1"/>
    <col min="12045" max="12045" width="16.375" style="1" bestFit="1" customWidth="1"/>
    <col min="12046" max="12289" width="9.125" style="1"/>
    <col min="12290" max="12290" width="40.875" style="1" customWidth="1"/>
    <col min="12291" max="12295" width="18.25" style="1" customWidth="1"/>
    <col min="12296" max="12296" width="7.25" style="1" customWidth="1"/>
    <col min="12297" max="12297" width="9.875" style="1" customWidth="1"/>
    <col min="12298" max="12298" width="14" style="1" bestFit="1" customWidth="1"/>
    <col min="12299" max="12299" width="12.875" style="1" bestFit="1" customWidth="1"/>
    <col min="12300" max="12300" width="16.625" style="1" bestFit="1" customWidth="1"/>
    <col min="12301" max="12301" width="16.375" style="1" bestFit="1" customWidth="1"/>
    <col min="12302" max="12545" width="9.125" style="1"/>
    <col min="12546" max="12546" width="40.875" style="1" customWidth="1"/>
    <col min="12547" max="12551" width="18.25" style="1" customWidth="1"/>
    <col min="12552" max="12552" width="7.25" style="1" customWidth="1"/>
    <col min="12553" max="12553" width="9.875" style="1" customWidth="1"/>
    <col min="12554" max="12554" width="14" style="1" bestFit="1" customWidth="1"/>
    <col min="12555" max="12555" width="12.875" style="1" bestFit="1" customWidth="1"/>
    <col min="12556" max="12556" width="16.625" style="1" bestFit="1" customWidth="1"/>
    <col min="12557" max="12557" width="16.375" style="1" bestFit="1" customWidth="1"/>
    <col min="12558" max="12801" width="9.125" style="1"/>
    <col min="12802" max="12802" width="40.875" style="1" customWidth="1"/>
    <col min="12803" max="12807" width="18.25" style="1" customWidth="1"/>
    <col min="12808" max="12808" width="7.25" style="1" customWidth="1"/>
    <col min="12809" max="12809" width="9.875" style="1" customWidth="1"/>
    <col min="12810" max="12810" width="14" style="1" bestFit="1" customWidth="1"/>
    <col min="12811" max="12811" width="12.875" style="1" bestFit="1" customWidth="1"/>
    <col min="12812" max="12812" width="16.625" style="1" bestFit="1" customWidth="1"/>
    <col min="12813" max="12813" width="16.375" style="1" bestFit="1" customWidth="1"/>
    <col min="12814" max="13057" width="9.125" style="1"/>
    <col min="13058" max="13058" width="40.875" style="1" customWidth="1"/>
    <col min="13059" max="13063" width="18.25" style="1" customWidth="1"/>
    <col min="13064" max="13064" width="7.25" style="1" customWidth="1"/>
    <col min="13065" max="13065" width="9.875" style="1" customWidth="1"/>
    <col min="13066" max="13066" width="14" style="1" bestFit="1" customWidth="1"/>
    <col min="13067" max="13067" width="12.875" style="1" bestFit="1" customWidth="1"/>
    <col min="13068" max="13068" width="16.625" style="1" bestFit="1" customWidth="1"/>
    <col min="13069" max="13069" width="16.375" style="1" bestFit="1" customWidth="1"/>
    <col min="13070" max="13313" width="9.125" style="1"/>
    <col min="13314" max="13314" width="40.875" style="1" customWidth="1"/>
    <col min="13315" max="13319" width="18.25" style="1" customWidth="1"/>
    <col min="13320" max="13320" width="7.25" style="1" customWidth="1"/>
    <col min="13321" max="13321" width="9.875" style="1" customWidth="1"/>
    <col min="13322" max="13322" width="14" style="1" bestFit="1" customWidth="1"/>
    <col min="13323" max="13323" width="12.875" style="1" bestFit="1" customWidth="1"/>
    <col min="13324" max="13324" width="16.625" style="1" bestFit="1" customWidth="1"/>
    <col min="13325" max="13325" width="16.375" style="1" bestFit="1" customWidth="1"/>
    <col min="13326" max="13569" width="9.125" style="1"/>
    <col min="13570" max="13570" width="40.875" style="1" customWidth="1"/>
    <col min="13571" max="13575" width="18.25" style="1" customWidth="1"/>
    <col min="13576" max="13576" width="7.25" style="1" customWidth="1"/>
    <col min="13577" max="13577" width="9.875" style="1" customWidth="1"/>
    <col min="13578" max="13578" width="14" style="1" bestFit="1" customWidth="1"/>
    <col min="13579" max="13579" width="12.875" style="1" bestFit="1" customWidth="1"/>
    <col min="13580" max="13580" width="16.625" style="1" bestFit="1" customWidth="1"/>
    <col min="13581" max="13581" width="16.375" style="1" bestFit="1" customWidth="1"/>
    <col min="13582" max="13825" width="9.125" style="1"/>
    <col min="13826" max="13826" width="40.875" style="1" customWidth="1"/>
    <col min="13827" max="13831" width="18.25" style="1" customWidth="1"/>
    <col min="13832" max="13832" width="7.25" style="1" customWidth="1"/>
    <col min="13833" max="13833" width="9.875" style="1" customWidth="1"/>
    <col min="13834" max="13834" width="14" style="1" bestFit="1" customWidth="1"/>
    <col min="13835" max="13835" width="12.875" style="1" bestFit="1" customWidth="1"/>
    <col min="13836" max="13836" width="16.625" style="1" bestFit="1" customWidth="1"/>
    <col min="13837" max="13837" width="16.375" style="1" bestFit="1" customWidth="1"/>
    <col min="13838" max="14081" width="9.125" style="1"/>
    <col min="14082" max="14082" width="40.875" style="1" customWidth="1"/>
    <col min="14083" max="14087" width="18.25" style="1" customWidth="1"/>
    <col min="14088" max="14088" width="7.25" style="1" customWidth="1"/>
    <col min="14089" max="14089" width="9.875" style="1" customWidth="1"/>
    <col min="14090" max="14090" width="14" style="1" bestFit="1" customWidth="1"/>
    <col min="14091" max="14091" width="12.875" style="1" bestFit="1" customWidth="1"/>
    <col min="14092" max="14092" width="16.625" style="1" bestFit="1" customWidth="1"/>
    <col min="14093" max="14093" width="16.375" style="1" bestFit="1" customWidth="1"/>
    <col min="14094" max="14337" width="9.125" style="1"/>
    <col min="14338" max="14338" width="40.875" style="1" customWidth="1"/>
    <col min="14339" max="14343" width="18.25" style="1" customWidth="1"/>
    <col min="14344" max="14344" width="7.25" style="1" customWidth="1"/>
    <col min="14345" max="14345" width="9.875" style="1" customWidth="1"/>
    <col min="14346" max="14346" width="14" style="1" bestFit="1" customWidth="1"/>
    <col min="14347" max="14347" width="12.875" style="1" bestFit="1" customWidth="1"/>
    <col min="14348" max="14348" width="16.625" style="1" bestFit="1" customWidth="1"/>
    <col min="14349" max="14349" width="16.375" style="1" bestFit="1" customWidth="1"/>
    <col min="14350" max="14593" width="9.125" style="1"/>
    <col min="14594" max="14594" width="40.875" style="1" customWidth="1"/>
    <col min="14595" max="14599" width="18.25" style="1" customWidth="1"/>
    <col min="14600" max="14600" width="7.25" style="1" customWidth="1"/>
    <col min="14601" max="14601" width="9.875" style="1" customWidth="1"/>
    <col min="14602" max="14602" width="14" style="1" bestFit="1" customWidth="1"/>
    <col min="14603" max="14603" width="12.875" style="1" bestFit="1" customWidth="1"/>
    <col min="14604" max="14604" width="16.625" style="1" bestFit="1" customWidth="1"/>
    <col min="14605" max="14605" width="16.375" style="1" bestFit="1" customWidth="1"/>
    <col min="14606" max="14849" width="9.125" style="1"/>
    <col min="14850" max="14850" width="40.875" style="1" customWidth="1"/>
    <col min="14851" max="14855" width="18.25" style="1" customWidth="1"/>
    <col min="14856" max="14856" width="7.25" style="1" customWidth="1"/>
    <col min="14857" max="14857" width="9.875" style="1" customWidth="1"/>
    <col min="14858" max="14858" width="14" style="1" bestFit="1" customWidth="1"/>
    <col min="14859" max="14859" width="12.875" style="1" bestFit="1" customWidth="1"/>
    <col min="14860" max="14860" width="16.625" style="1" bestFit="1" customWidth="1"/>
    <col min="14861" max="14861" width="16.375" style="1" bestFit="1" customWidth="1"/>
    <col min="14862" max="15105" width="9.125" style="1"/>
    <col min="15106" max="15106" width="40.875" style="1" customWidth="1"/>
    <col min="15107" max="15111" width="18.25" style="1" customWidth="1"/>
    <col min="15112" max="15112" width="7.25" style="1" customWidth="1"/>
    <col min="15113" max="15113" width="9.875" style="1" customWidth="1"/>
    <col min="15114" max="15114" width="14" style="1" bestFit="1" customWidth="1"/>
    <col min="15115" max="15115" width="12.875" style="1" bestFit="1" customWidth="1"/>
    <col min="15116" max="15116" width="16.625" style="1" bestFit="1" customWidth="1"/>
    <col min="15117" max="15117" width="16.375" style="1" bestFit="1" customWidth="1"/>
    <col min="15118" max="15361" width="9.125" style="1"/>
    <col min="15362" max="15362" width="40.875" style="1" customWidth="1"/>
    <col min="15363" max="15367" width="18.25" style="1" customWidth="1"/>
    <col min="15368" max="15368" width="7.25" style="1" customWidth="1"/>
    <col min="15369" max="15369" width="9.875" style="1" customWidth="1"/>
    <col min="15370" max="15370" width="14" style="1" bestFit="1" customWidth="1"/>
    <col min="15371" max="15371" width="12.875" style="1" bestFit="1" customWidth="1"/>
    <col min="15372" max="15372" width="16.625" style="1" bestFit="1" customWidth="1"/>
    <col min="15373" max="15373" width="16.375" style="1" bestFit="1" customWidth="1"/>
    <col min="15374" max="15617" width="9.125" style="1"/>
    <col min="15618" max="15618" width="40.875" style="1" customWidth="1"/>
    <col min="15619" max="15623" width="18.25" style="1" customWidth="1"/>
    <col min="15624" max="15624" width="7.25" style="1" customWidth="1"/>
    <col min="15625" max="15625" width="9.875" style="1" customWidth="1"/>
    <col min="15626" max="15626" width="14" style="1" bestFit="1" customWidth="1"/>
    <col min="15627" max="15627" width="12.875" style="1" bestFit="1" customWidth="1"/>
    <col min="15628" max="15628" width="16.625" style="1" bestFit="1" customWidth="1"/>
    <col min="15629" max="15629" width="16.375" style="1" bestFit="1" customWidth="1"/>
    <col min="15630" max="15873" width="9.125" style="1"/>
    <col min="15874" max="15874" width="40.875" style="1" customWidth="1"/>
    <col min="15875" max="15879" width="18.25" style="1" customWidth="1"/>
    <col min="15880" max="15880" width="7.25" style="1" customWidth="1"/>
    <col min="15881" max="15881" width="9.875" style="1" customWidth="1"/>
    <col min="15882" max="15882" width="14" style="1" bestFit="1" customWidth="1"/>
    <col min="15883" max="15883" width="12.875" style="1" bestFit="1" customWidth="1"/>
    <col min="15884" max="15884" width="16.625" style="1" bestFit="1" customWidth="1"/>
    <col min="15885" max="15885" width="16.375" style="1" bestFit="1" customWidth="1"/>
    <col min="15886" max="16129" width="9.125" style="1"/>
    <col min="16130" max="16130" width="40.875" style="1" customWidth="1"/>
    <col min="16131" max="16135" width="18.25" style="1" customWidth="1"/>
    <col min="16136" max="16136" width="7.25" style="1" customWidth="1"/>
    <col min="16137" max="16137" width="9.875" style="1" customWidth="1"/>
    <col min="16138" max="16138" width="14" style="1" bestFit="1" customWidth="1"/>
    <col min="16139" max="16139" width="12.875" style="1" bestFit="1" customWidth="1"/>
    <col min="16140" max="16140" width="16.625" style="1" bestFit="1" customWidth="1"/>
    <col min="16141" max="16141" width="16.375" style="1" bestFit="1" customWidth="1"/>
    <col min="16142" max="16384" width="9.125" style="1"/>
  </cols>
  <sheetData>
    <row r="1" spans="2:13" s="23" customFormat="1" ht="30.75" customHeight="1">
      <c r="B1" s="678" t="s">
        <v>174</v>
      </c>
      <c r="C1" s="678"/>
      <c r="D1" s="678"/>
      <c r="E1" s="565"/>
      <c r="G1" s="24" t="s">
        <v>1</v>
      </c>
      <c r="H1" s="315"/>
      <c r="I1" s="273"/>
      <c r="J1" s="195"/>
    </row>
    <row r="2" spans="2:13" s="319" customFormat="1" ht="42.75" customHeight="1">
      <c r="B2" s="316" t="s">
        <v>45</v>
      </c>
      <c r="C2" s="317" t="s">
        <v>3</v>
      </c>
      <c r="D2" s="25" t="s">
        <v>4</v>
      </c>
      <c r="E2" s="566" t="s">
        <v>5</v>
      </c>
      <c r="F2" s="317" t="s">
        <v>51</v>
      </c>
      <c r="G2" s="25" t="s">
        <v>6</v>
      </c>
      <c r="H2" s="318"/>
      <c r="I2" s="575"/>
      <c r="J2" s="328"/>
    </row>
    <row r="3" spans="2:13">
      <c r="B3" s="21" t="s">
        <v>177</v>
      </c>
      <c r="C3" s="218">
        <v>38485577.719999999</v>
      </c>
      <c r="D3" s="218">
        <v>184141091.66999999</v>
      </c>
      <c r="E3" s="567">
        <v>10647281.91</v>
      </c>
      <c r="F3" s="320">
        <v>6011144.4100000001</v>
      </c>
      <c r="G3" s="321">
        <f>SUM(C3:F3)</f>
        <v>239285095.70999998</v>
      </c>
      <c r="L3" s="276"/>
      <c r="M3" s="276"/>
    </row>
    <row r="4" spans="2:13">
      <c r="B4" s="45" t="s">
        <v>299</v>
      </c>
      <c r="C4" s="29">
        <v>21975716.949999999</v>
      </c>
      <c r="D4" s="29">
        <v>103655018.98999999</v>
      </c>
      <c r="E4" s="568">
        <v>12275321.449999999</v>
      </c>
      <c r="F4" s="322">
        <v>6002382.5800000001</v>
      </c>
      <c r="G4" s="286">
        <f>SUM(C4:F4)</f>
        <v>143908439.97</v>
      </c>
      <c r="M4" s="276"/>
    </row>
    <row r="5" spans="2:13">
      <c r="B5" s="45" t="s">
        <v>179</v>
      </c>
      <c r="C5" s="29">
        <v>16585532.85</v>
      </c>
      <c r="D5" s="29">
        <v>80257726.459999993</v>
      </c>
      <c r="E5" s="568">
        <v>5671232.7000000002</v>
      </c>
      <c r="F5" s="322">
        <v>3953825.13</v>
      </c>
      <c r="G5" s="286">
        <f t="shared" ref="G5:G28" si="0">SUM(C5:F5)</f>
        <v>106468317.13999999</v>
      </c>
      <c r="M5" s="276"/>
    </row>
    <row r="6" spans="2:13">
      <c r="B6" s="45" t="s">
        <v>300</v>
      </c>
      <c r="C6" s="29">
        <v>2487026.7999999998</v>
      </c>
      <c r="D6" s="29">
        <v>12177046.300000001</v>
      </c>
      <c r="E6" s="568">
        <v>881850.88</v>
      </c>
      <c r="F6" s="322">
        <v>1132836.3700000001</v>
      </c>
      <c r="G6" s="286">
        <f>SUM(C6:F6)</f>
        <v>16678760.350000001</v>
      </c>
      <c r="M6" s="276"/>
    </row>
    <row r="7" spans="2:13">
      <c r="B7" s="45" t="s">
        <v>180</v>
      </c>
      <c r="C7" s="29">
        <v>8400583.5999999996</v>
      </c>
      <c r="D7" s="29">
        <v>41131159.350000001</v>
      </c>
      <c r="E7" s="568">
        <v>2118090.44</v>
      </c>
      <c r="F7" s="322">
        <v>5086239.17</v>
      </c>
      <c r="G7" s="286">
        <f t="shared" si="0"/>
        <v>56736072.560000002</v>
      </c>
      <c r="M7" s="276"/>
    </row>
    <row r="8" spans="2:13">
      <c r="B8" s="45" t="s">
        <v>298</v>
      </c>
      <c r="C8" s="29">
        <v>3684390.37</v>
      </c>
      <c r="D8" s="29">
        <v>18039609.43</v>
      </c>
      <c r="E8" s="568">
        <v>2455995.92</v>
      </c>
      <c r="F8" s="322">
        <v>894853.79</v>
      </c>
      <c r="G8" s="286">
        <f>SUM(C8:F8)</f>
        <v>25074849.509999998</v>
      </c>
      <c r="M8" s="276"/>
    </row>
    <row r="9" spans="2:13">
      <c r="B9" s="45" t="s">
        <v>65</v>
      </c>
      <c r="C9" s="29">
        <v>7230284.7800000003</v>
      </c>
      <c r="D9" s="29">
        <v>35401111.32</v>
      </c>
      <c r="E9" s="568">
        <v>1862600.93</v>
      </c>
      <c r="F9" s="322">
        <v>6880275.1399999997</v>
      </c>
      <c r="G9" s="286">
        <f t="shared" si="0"/>
        <v>51374272.170000002</v>
      </c>
      <c r="M9" s="276"/>
    </row>
    <row r="10" spans="2:13">
      <c r="B10" s="45" t="s">
        <v>301</v>
      </c>
      <c r="C10" s="29">
        <v>3699775.21</v>
      </c>
      <c r="D10" s="29">
        <v>18114937.129999999</v>
      </c>
      <c r="E10" s="568">
        <v>1227997.96</v>
      </c>
      <c r="F10" s="322">
        <v>3108429.41</v>
      </c>
      <c r="G10" s="286">
        <f t="shared" si="0"/>
        <v>26151139.710000001</v>
      </c>
      <c r="M10" s="276"/>
    </row>
    <row r="11" spans="2:13">
      <c r="B11" s="45" t="s">
        <v>302</v>
      </c>
      <c r="C11" s="29">
        <v>1938487.14</v>
      </c>
      <c r="D11" s="29">
        <v>9491271.9199999999</v>
      </c>
      <c r="E11" s="568">
        <v>494495.82</v>
      </c>
      <c r="F11" s="322">
        <v>2831246.26</v>
      </c>
      <c r="G11" s="286">
        <f t="shared" si="0"/>
        <v>14755501.140000001</v>
      </c>
      <c r="M11" s="276"/>
    </row>
    <row r="12" spans="2:13">
      <c r="B12" s="45" t="s">
        <v>303</v>
      </c>
      <c r="C12" s="29">
        <v>112487637.34</v>
      </c>
      <c r="D12" s="29">
        <v>556252724.94000006</v>
      </c>
      <c r="E12" s="568">
        <v>2002708.08</v>
      </c>
      <c r="F12" s="322">
        <v>6772104.8099999996</v>
      </c>
      <c r="G12" s="286">
        <f>SUM(C12:F12)</f>
        <v>677515175.17000008</v>
      </c>
      <c r="M12" s="276"/>
    </row>
    <row r="13" spans="2:13">
      <c r="B13" s="45" t="s">
        <v>304</v>
      </c>
      <c r="C13" s="29">
        <v>4112273.61</v>
      </c>
      <c r="D13" s="29">
        <v>20134622.699999999</v>
      </c>
      <c r="E13" s="568">
        <v>428563.05</v>
      </c>
      <c r="F13" s="322">
        <v>4774377.4800000004</v>
      </c>
      <c r="G13" s="286">
        <f t="shared" si="0"/>
        <v>29449836.84</v>
      </c>
      <c r="M13" s="276"/>
    </row>
    <row r="14" spans="2:13">
      <c r="B14" s="45" t="s">
        <v>292</v>
      </c>
      <c r="C14" s="29">
        <v>1321232.42</v>
      </c>
      <c r="D14" s="29">
        <v>6469053.0899999999</v>
      </c>
      <c r="E14" s="568">
        <v>115382.36</v>
      </c>
      <c r="F14" s="322">
        <v>127929.25</v>
      </c>
      <c r="G14" s="286">
        <f>SUM(C14:F14)</f>
        <v>8033597.1200000001</v>
      </c>
      <c r="M14" s="276"/>
    </row>
    <row r="15" spans="2:13">
      <c r="B15" s="45" t="s">
        <v>305</v>
      </c>
      <c r="C15" s="29">
        <v>8922702.0700000003</v>
      </c>
      <c r="D15" s="29">
        <v>43687569.579999998</v>
      </c>
      <c r="E15" s="568">
        <v>799434.91</v>
      </c>
      <c r="F15" s="322">
        <v>8222115.9900000002</v>
      </c>
      <c r="G15" s="286">
        <f t="shared" ref="G15:G16" si="1">SUM(C15:F15)</f>
        <v>61631822.549999997</v>
      </c>
      <c r="L15" s="276"/>
    </row>
    <row r="16" spans="2:13">
      <c r="B16" s="58" t="s">
        <v>293</v>
      </c>
      <c r="C16" s="29">
        <v>20659047.300000001</v>
      </c>
      <c r="D16" s="29">
        <v>101151373.09999999</v>
      </c>
      <c r="E16" s="568">
        <v>2538411.89</v>
      </c>
      <c r="F16" s="322">
        <v>21070447.48</v>
      </c>
      <c r="G16" s="286">
        <f t="shared" si="1"/>
        <v>145419279.76999998</v>
      </c>
      <c r="L16" s="276"/>
    </row>
    <row r="17" spans="2:13">
      <c r="B17" s="45" t="s">
        <v>294</v>
      </c>
      <c r="C17" s="29">
        <v>21949240.34</v>
      </c>
      <c r="D17" s="29">
        <v>107468450.33</v>
      </c>
      <c r="E17" s="568">
        <v>1199152.3700000001</v>
      </c>
      <c r="F17" s="322">
        <v>38538430.799999997</v>
      </c>
      <c r="G17" s="286">
        <f>SUM(C17:F17)</f>
        <v>169155273.84</v>
      </c>
      <c r="L17" s="276"/>
    </row>
    <row r="18" spans="2:13">
      <c r="B18" s="287" t="s">
        <v>70</v>
      </c>
      <c r="C18" s="29"/>
      <c r="D18" s="29"/>
      <c r="E18" s="29"/>
      <c r="F18" s="29"/>
      <c r="G18" s="286"/>
      <c r="L18" s="276"/>
    </row>
    <row r="19" spans="2:13">
      <c r="B19" s="45" t="s">
        <v>71</v>
      </c>
      <c r="C19" s="29">
        <v>9612992.8699999992</v>
      </c>
      <c r="D19" s="29">
        <v>47067389.600000001</v>
      </c>
      <c r="E19" s="568">
        <f>803555.71-0.05</f>
        <v>803555.65999999992</v>
      </c>
      <c r="F19" s="322">
        <v>11296940.26</v>
      </c>
      <c r="G19" s="286">
        <f t="shared" si="0"/>
        <v>68780878.390000001</v>
      </c>
      <c r="M19" s="276"/>
    </row>
    <row r="20" spans="2:13">
      <c r="B20" s="45" t="s">
        <v>72</v>
      </c>
      <c r="C20" s="29">
        <v>3127313.21</v>
      </c>
      <c r="D20" s="29">
        <v>15312033.65</v>
      </c>
      <c r="E20" s="568">
        <f>436804.66+0.03</f>
        <v>436804.69</v>
      </c>
      <c r="F20" s="322">
        <v>4860889.45</v>
      </c>
      <c r="G20" s="286">
        <f t="shared" si="0"/>
        <v>23737041</v>
      </c>
      <c r="M20" s="276"/>
    </row>
    <row r="21" spans="2:13">
      <c r="B21" s="45" t="s">
        <v>73</v>
      </c>
      <c r="C21" s="29">
        <v>6562974.8499999996</v>
      </c>
      <c r="D21" s="29">
        <v>32133810.829999998</v>
      </c>
      <c r="E21" s="568">
        <f>1133219.59+0.02</f>
        <v>1133219.6100000001</v>
      </c>
      <c r="F21" s="322">
        <v>6793112.1500000004</v>
      </c>
      <c r="G21" s="286">
        <f t="shared" si="0"/>
        <v>46623117.439999998</v>
      </c>
      <c r="M21" s="276"/>
    </row>
    <row r="22" spans="2:13">
      <c r="B22" s="45" t="s">
        <v>74</v>
      </c>
      <c r="C22" s="29">
        <v>2908686.3</v>
      </c>
      <c r="D22" s="29">
        <v>14241586.689999999</v>
      </c>
      <c r="E22" s="568">
        <v>173073.54</v>
      </c>
      <c r="F22" s="322">
        <v>5199582.55</v>
      </c>
      <c r="G22" s="286">
        <f t="shared" si="0"/>
        <v>22522929.079999998</v>
      </c>
      <c r="M22" s="276"/>
    </row>
    <row r="23" spans="2:13">
      <c r="B23" s="45" t="s">
        <v>296</v>
      </c>
      <c r="C23" s="29">
        <v>5417102.8499999996</v>
      </c>
      <c r="D23" s="29">
        <v>26523362.039999999</v>
      </c>
      <c r="E23" s="568">
        <v>708777.35</v>
      </c>
      <c r="F23" s="322">
        <v>6519800.0499999998</v>
      </c>
      <c r="G23" s="286">
        <f>SUM(C23:F23)</f>
        <v>39169042.289999999</v>
      </c>
      <c r="M23" s="276"/>
    </row>
    <row r="24" spans="2:13">
      <c r="B24" s="45" t="s">
        <v>297</v>
      </c>
      <c r="C24" s="29">
        <v>5533128.54</v>
      </c>
      <c r="D24" s="29">
        <v>27091450.129999999</v>
      </c>
      <c r="E24" s="568">
        <v>350267.87</v>
      </c>
      <c r="F24" s="322">
        <v>5086432.83</v>
      </c>
      <c r="G24" s="286">
        <f>SUM(C24:F24)</f>
        <v>38061279.369999997</v>
      </c>
      <c r="M24" s="276"/>
    </row>
    <row r="25" spans="2:13">
      <c r="B25" s="45" t="s">
        <v>75</v>
      </c>
      <c r="C25" s="29">
        <v>1408999.28</v>
      </c>
      <c r="D25" s="29">
        <v>6898779.5099999998</v>
      </c>
      <c r="E25" s="568">
        <v>506858.23999999999</v>
      </c>
      <c r="F25" s="322">
        <v>481208.24</v>
      </c>
      <c r="G25" s="286">
        <f>SUM(C25:F25)</f>
        <v>9295845.2699999996</v>
      </c>
      <c r="M25" s="276"/>
    </row>
    <row r="26" spans="2:13">
      <c r="B26" s="45" t="s">
        <v>76</v>
      </c>
      <c r="C26" s="29">
        <v>1664960.82</v>
      </c>
      <c r="D26" s="29">
        <v>8152025.1399999997</v>
      </c>
      <c r="E26" s="568">
        <v>791193.32</v>
      </c>
      <c r="F26" s="322">
        <v>4901849.3899999997</v>
      </c>
      <c r="G26" s="286">
        <f t="shared" si="0"/>
        <v>15510028.669999998</v>
      </c>
      <c r="M26" s="276"/>
    </row>
    <row r="27" spans="2:13">
      <c r="B27" s="323" t="s">
        <v>77</v>
      </c>
      <c r="C27" s="29">
        <v>1788940.45</v>
      </c>
      <c r="D27" s="29">
        <v>8759057.5</v>
      </c>
      <c r="E27" s="568">
        <v>729381.34</v>
      </c>
      <c r="F27" s="322">
        <v>1602942.45</v>
      </c>
      <c r="G27" s="286">
        <f>SUM(C27:F27)</f>
        <v>12880321.739999998</v>
      </c>
      <c r="M27" s="276"/>
    </row>
    <row r="28" spans="2:13">
      <c r="B28" s="323" t="s">
        <v>78</v>
      </c>
      <c r="C28" s="29">
        <v>2117107.0699999998</v>
      </c>
      <c r="D28" s="29">
        <v>10365835.560000001</v>
      </c>
      <c r="E28" s="568">
        <v>41207.99</v>
      </c>
      <c r="F28" s="322">
        <v>1303062.6200000001</v>
      </c>
      <c r="G28" s="286">
        <f t="shared" si="0"/>
        <v>13827213.240000002</v>
      </c>
      <c r="M28" s="276"/>
    </row>
    <row r="29" spans="2:13">
      <c r="B29" s="324"/>
      <c r="C29" s="260"/>
      <c r="D29" s="325"/>
      <c r="E29" s="569"/>
      <c r="F29" s="326"/>
      <c r="G29" s="300"/>
      <c r="J29" s="329"/>
      <c r="M29" s="47"/>
    </row>
    <row r="30" spans="2:13" ht="21.75" thickBot="1">
      <c r="B30" s="17"/>
      <c r="C30" s="327">
        <f>SUM(C3:C29)</f>
        <v>314081714.74000001</v>
      </c>
      <c r="D30" s="327">
        <f>SUM(D3:D29)</f>
        <v>1534118096.9599998</v>
      </c>
      <c r="E30" s="570">
        <f>SUM(E3:E29)</f>
        <v>50392860.279999986</v>
      </c>
      <c r="F30" s="327">
        <f>SUM(F3:F29)</f>
        <v>163452458.06000003</v>
      </c>
      <c r="G30" s="327">
        <f>SUM(G3:G29)</f>
        <v>2062045130.0399997</v>
      </c>
    </row>
    <row r="31" spans="2:13" ht="21.75" thickTop="1">
      <c r="C31" s="276"/>
      <c r="D31" s="276"/>
      <c r="E31" s="276"/>
    </row>
    <row r="32" spans="2:13">
      <c r="C32" s="11"/>
      <c r="D32" s="11"/>
      <c r="E32" s="11"/>
    </row>
    <row r="33" spans="3:8" ht="20.25" customHeight="1">
      <c r="C33" s="31"/>
      <c r="D33" s="31"/>
      <c r="E33" s="31"/>
      <c r="F33" s="31"/>
      <c r="G33" s="47"/>
    </row>
    <row r="34" spans="3:8">
      <c r="C34" s="256"/>
      <c r="D34" s="256"/>
      <c r="E34" s="256"/>
      <c r="F34" s="256"/>
      <c r="H34" s="1"/>
    </row>
    <row r="35" spans="3:8">
      <c r="C35" s="256"/>
      <c r="D35" s="256"/>
      <c r="E35" s="256"/>
      <c r="F35" s="256"/>
    </row>
    <row r="36" spans="3:8">
      <c r="C36" s="11"/>
      <c r="D36" s="11"/>
      <c r="E36" s="11"/>
      <c r="F36" s="11"/>
      <c r="H36" s="1"/>
    </row>
    <row r="37" spans="3:8">
      <c r="C37" s="11"/>
      <c r="D37" s="11"/>
      <c r="E37" s="11"/>
      <c r="F37" s="11"/>
      <c r="H37" s="1"/>
    </row>
    <row r="38" spans="3:8">
      <c r="H38" s="1"/>
    </row>
    <row r="39" spans="3:8">
      <c r="H39" s="1"/>
    </row>
    <row r="40" spans="3:8">
      <c r="H40" s="1"/>
    </row>
    <row r="41" spans="3:8" ht="18" customHeight="1">
      <c r="H41" s="1"/>
    </row>
    <row r="42" spans="3:8">
      <c r="H42" s="1"/>
    </row>
    <row r="43" spans="3:8">
      <c r="H43" s="1"/>
    </row>
    <row r="44" spans="3:8">
      <c r="H44" s="1"/>
    </row>
    <row r="45" spans="3:8">
      <c r="H45" s="1"/>
    </row>
    <row r="46" spans="3:8">
      <c r="H46" s="1"/>
    </row>
    <row r="47" spans="3:8">
      <c r="H47" s="1"/>
    </row>
    <row r="48" spans="3:8">
      <c r="H48" s="1"/>
    </row>
    <row r="49" spans="3:8">
      <c r="H49" s="1"/>
    </row>
    <row r="50" spans="3:8">
      <c r="C50" s="31"/>
      <c r="D50" s="31"/>
      <c r="E50" s="572"/>
      <c r="F50" s="31"/>
      <c r="H50" s="1"/>
    </row>
    <row r="51" spans="3:8">
      <c r="C51" s="31"/>
      <c r="D51" s="31"/>
      <c r="E51" s="572"/>
      <c r="F51" s="31"/>
      <c r="H51" s="1"/>
    </row>
    <row r="52" spans="3:8">
      <c r="C52" s="31"/>
      <c r="D52" s="31"/>
      <c r="E52" s="572"/>
      <c r="F52" s="31"/>
      <c r="H52" s="1"/>
    </row>
    <row r="53" spans="3:8">
      <c r="C53" s="31"/>
      <c r="D53" s="31"/>
      <c r="E53" s="572"/>
      <c r="F53" s="31"/>
      <c r="H53" s="1"/>
    </row>
    <row r="54" spans="3:8">
      <c r="C54" s="31"/>
      <c r="D54" s="31"/>
      <c r="E54" s="572"/>
      <c r="F54" s="31"/>
      <c r="H54" s="1"/>
    </row>
    <row r="56" spans="3:8">
      <c r="C56" s="31"/>
      <c r="D56" s="31"/>
      <c r="E56" s="572"/>
      <c r="F56" s="31"/>
      <c r="H56" s="1"/>
    </row>
    <row r="57" spans="3:8">
      <c r="C57" s="31"/>
      <c r="D57" s="31"/>
      <c r="E57" s="572"/>
      <c r="F57" s="31"/>
      <c r="H57" s="1"/>
    </row>
    <row r="58" spans="3:8">
      <c r="C58" s="31"/>
      <c r="D58" s="31"/>
      <c r="E58" s="572"/>
      <c r="F58" s="31"/>
      <c r="H58" s="1"/>
    </row>
    <row r="59" spans="3:8">
      <c r="C59" s="32"/>
      <c r="E59" s="573"/>
      <c r="F59" s="11"/>
      <c r="H59" s="1"/>
    </row>
    <row r="60" spans="3:8">
      <c r="D60" s="32"/>
      <c r="E60" s="572"/>
      <c r="F60" s="31"/>
      <c r="H60" s="1"/>
    </row>
    <row r="61" spans="3:8">
      <c r="D61" s="31"/>
      <c r="E61" s="572"/>
      <c r="G61" s="47"/>
      <c r="H61" s="1"/>
    </row>
    <row r="62" spans="3:8">
      <c r="D62" s="32"/>
      <c r="E62" s="573"/>
      <c r="F62" s="31"/>
      <c r="G62" s="47"/>
      <c r="H62" s="1"/>
    </row>
    <row r="63" spans="3:8">
      <c r="E63" s="572"/>
      <c r="G63" s="11"/>
      <c r="H63" s="1"/>
    </row>
    <row r="64" spans="3:8" ht="18.75" customHeight="1">
      <c r="E64" s="574"/>
      <c r="H64" s="1"/>
    </row>
  </sheetData>
  <mergeCells count="1">
    <mergeCell ref="B1:D1"/>
  </mergeCells>
  <printOptions horizontalCentered="1"/>
  <pageMargins left="0.25" right="0.25" top="0.75" bottom="0.75" header="0.3" footer="0.3"/>
  <pageSetup paperSize="9" scale="73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04EEB-BA6C-4595-89E3-2B5C201E00D7}">
  <sheetPr>
    <pageSetUpPr fitToPage="1"/>
  </sheetPr>
  <dimension ref="B1:M191"/>
  <sheetViews>
    <sheetView workbookViewId="0">
      <selection activeCell="E14" sqref="E14"/>
    </sheetView>
  </sheetViews>
  <sheetFormatPr defaultRowHeight="23.25"/>
  <cols>
    <col min="1" max="1" width="4.25" style="23" customWidth="1"/>
    <col min="2" max="2" width="37.625" style="23" customWidth="1"/>
    <col min="3" max="3" width="10.75" style="195" customWidth="1"/>
    <col min="4" max="4" width="16.375" style="273" bestFit="1" customWidth="1"/>
    <col min="5" max="5" width="18.125" style="273" bestFit="1" customWidth="1"/>
    <col min="6" max="6" width="15.875" style="273" customWidth="1"/>
    <col min="7" max="7" width="16.375" style="273" bestFit="1" customWidth="1"/>
    <col min="8" max="8" width="20.75" style="23" bestFit="1" customWidth="1"/>
    <col min="9" max="9" width="15.25" style="23" bestFit="1" customWidth="1"/>
    <col min="10" max="10" width="15.125" style="26" bestFit="1" customWidth="1"/>
    <col min="11" max="11" width="16.375" style="23" bestFit="1" customWidth="1"/>
    <col min="12" max="12" width="15.125" style="23" bestFit="1" customWidth="1"/>
    <col min="13" max="13" width="5.25" style="23" bestFit="1" customWidth="1"/>
    <col min="14" max="256" width="9" style="23"/>
    <col min="257" max="257" width="4.25" style="23" customWidth="1"/>
    <col min="258" max="258" width="48.625" style="23" customWidth="1"/>
    <col min="259" max="259" width="10.75" style="23" customWidth="1"/>
    <col min="260" max="264" width="15.875" style="23" customWidth="1"/>
    <col min="265" max="265" width="9" style="23"/>
    <col min="266" max="266" width="12.875" style="23" bestFit="1" customWidth="1"/>
    <col min="267" max="512" width="9" style="23"/>
    <col min="513" max="513" width="4.25" style="23" customWidth="1"/>
    <col min="514" max="514" width="48.625" style="23" customWidth="1"/>
    <col min="515" max="515" width="10.75" style="23" customWidth="1"/>
    <col min="516" max="520" width="15.875" style="23" customWidth="1"/>
    <col min="521" max="521" width="9" style="23"/>
    <col min="522" max="522" width="12.875" style="23" bestFit="1" customWidth="1"/>
    <col min="523" max="768" width="9" style="23"/>
    <col min="769" max="769" width="4.25" style="23" customWidth="1"/>
    <col min="770" max="770" width="48.625" style="23" customWidth="1"/>
    <col min="771" max="771" width="10.75" style="23" customWidth="1"/>
    <col min="772" max="776" width="15.875" style="23" customWidth="1"/>
    <col min="777" max="777" width="9" style="23"/>
    <col min="778" max="778" width="12.875" style="23" bestFit="1" customWidth="1"/>
    <col min="779" max="1024" width="9" style="23"/>
    <col min="1025" max="1025" width="4.25" style="23" customWidth="1"/>
    <col min="1026" max="1026" width="48.625" style="23" customWidth="1"/>
    <col min="1027" max="1027" width="10.75" style="23" customWidth="1"/>
    <col min="1028" max="1032" width="15.875" style="23" customWidth="1"/>
    <col min="1033" max="1033" width="9" style="23"/>
    <col min="1034" max="1034" width="12.875" style="23" bestFit="1" customWidth="1"/>
    <col min="1035" max="1280" width="9" style="23"/>
    <col min="1281" max="1281" width="4.25" style="23" customWidth="1"/>
    <col min="1282" max="1282" width="48.625" style="23" customWidth="1"/>
    <col min="1283" max="1283" width="10.75" style="23" customWidth="1"/>
    <col min="1284" max="1288" width="15.875" style="23" customWidth="1"/>
    <col min="1289" max="1289" width="9" style="23"/>
    <col min="1290" max="1290" width="12.875" style="23" bestFit="1" customWidth="1"/>
    <col min="1291" max="1536" width="9" style="23"/>
    <col min="1537" max="1537" width="4.25" style="23" customWidth="1"/>
    <col min="1538" max="1538" width="48.625" style="23" customWidth="1"/>
    <col min="1539" max="1539" width="10.75" style="23" customWidth="1"/>
    <col min="1540" max="1544" width="15.875" style="23" customWidth="1"/>
    <col min="1545" max="1545" width="9" style="23"/>
    <col min="1546" max="1546" width="12.875" style="23" bestFit="1" customWidth="1"/>
    <col min="1547" max="1792" width="9" style="23"/>
    <col min="1793" max="1793" width="4.25" style="23" customWidth="1"/>
    <col min="1794" max="1794" width="48.625" style="23" customWidth="1"/>
    <col min="1795" max="1795" width="10.75" style="23" customWidth="1"/>
    <col min="1796" max="1800" width="15.875" style="23" customWidth="1"/>
    <col min="1801" max="1801" width="9" style="23"/>
    <col min="1802" max="1802" width="12.875" style="23" bestFit="1" customWidth="1"/>
    <col min="1803" max="2048" width="9" style="23"/>
    <col min="2049" max="2049" width="4.25" style="23" customWidth="1"/>
    <col min="2050" max="2050" width="48.625" style="23" customWidth="1"/>
    <col min="2051" max="2051" width="10.75" style="23" customWidth="1"/>
    <col min="2052" max="2056" width="15.875" style="23" customWidth="1"/>
    <col min="2057" max="2057" width="9" style="23"/>
    <col min="2058" max="2058" width="12.875" style="23" bestFit="1" customWidth="1"/>
    <col min="2059" max="2304" width="9" style="23"/>
    <col min="2305" max="2305" width="4.25" style="23" customWidth="1"/>
    <col min="2306" max="2306" width="48.625" style="23" customWidth="1"/>
    <col min="2307" max="2307" width="10.75" style="23" customWidth="1"/>
    <col min="2308" max="2312" width="15.875" style="23" customWidth="1"/>
    <col min="2313" max="2313" width="9" style="23"/>
    <col min="2314" max="2314" width="12.875" style="23" bestFit="1" customWidth="1"/>
    <col min="2315" max="2560" width="9" style="23"/>
    <col min="2561" max="2561" width="4.25" style="23" customWidth="1"/>
    <col min="2562" max="2562" width="48.625" style="23" customWidth="1"/>
    <col min="2563" max="2563" width="10.75" style="23" customWidth="1"/>
    <col min="2564" max="2568" width="15.875" style="23" customWidth="1"/>
    <col min="2569" max="2569" width="9" style="23"/>
    <col min="2570" max="2570" width="12.875" style="23" bestFit="1" customWidth="1"/>
    <col min="2571" max="2816" width="9" style="23"/>
    <col min="2817" max="2817" width="4.25" style="23" customWidth="1"/>
    <col min="2818" max="2818" width="48.625" style="23" customWidth="1"/>
    <col min="2819" max="2819" width="10.75" style="23" customWidth="1"/>
    <col min="2820" max="2824" width="15.875" style="23" customWidth="1"/>
    <col min="2825" max="2825" width="9" style="23"/>
    <col min="2826" max="2826" width="12.875" style="23" bestFit="1" customWidth="1"/>
    <col min="2827" max="3072" width="9" style="23"/>
    <col min="3073" max="3073" width="4.25" style="23" customWidth="1"/>
    <col min="3074" max="3074" width="48.625" style="23" customWidth="1"/>
    <col min="3075" max="3075" width="10.75" style="23" customWidth="1"/>
    <col min="3076" max="3080" width="15.875" style="23" customWidth="1"/>
    <col min="3081" max="3081" width="9" style="23"/>
    <col min="3082" max="3082" width="12.875" style="23" bestFit="1" customWidth="1"/>
    <col min="3083" max="3328" width="9" style="23"/>
    <col min="3329" max="3329" width="4.25" style="23" customWidth="1"/>
    <col min="3330" max="3330" width="48.625" style="23" customWidth="1"/>
    <col min="3331" max="3331" width="10.75" style="23" customWidth="1"/>
    <col min="3332" max="3336" width="15.875" style="23" customWidth="1"/>
    <col min="3337" max="3337" width="9" style="23"/>
    <col min="3338" max="3338" width="12.875" style="23" bestFit="1" customWidth="1"/>
    <col min="3339" max="3584" width="9" style="23"/>
    <col min="3585" max="3585" width="4.25" style="23" customWidth="1"/>
    <col min="3586" max="3586" width="48.625" style="23" customWidth="1"/>
    <col min="3587" max="3587" width="10.75" style="23" customWidth="1"/>
    <col min="3588" max="3592" width="15.875" style="23" customWidth="1"/>
    <col min="3593" max="3593" width="9" style="23"/>
    <col min="3594" max="3594" width="12.875" style="23" bestFit="1" customWidth="1"/>
    <col min="3595" max="3840" width="9" style="23"/>
    <col min="3841" max="3841" width="4.25" style="23" customWidth="1"/>
    <col min="3842" max="3842" width="48.625" style="23" customWidth="1"/>
    <col min="3843" max="3843" width="10.75" style="23" customWidth="1"/>
    <col min="3844" max="3848" width="15.875" style="23" customWidth="1"/>
    <col min="3849" max="3849" width="9" style="23"/>
    <col min="3850" max="3850" width="12.875" style="23" bestFit="1" customWidth="1"/>
    <col min="3851" max="4096" width="9" style="23"/>
    <col min="4097" max="4097" width="4.25" style="23" customWidth="1"/>
    <col min="4098" max="4098" width="48.625" style="23" customWidth="1"/>
    <col min="4099" max="4099" width="10.75" style="23" customWidth="1"/>
    <col min="4100" max="4104" width="15.875" style="23" customWidth="1"/>
    <col min="4105" max="4105" width="9" style="23"/>
    <col min="4106" max="4106" width="12.875" style="23" bestFit="1" customWidth="1"/>
    <col min="4107" max="4352" width="9" style="23"/>
    <col min="4353" max="4353" width="4.25" style="23" customWidth="1"/>
    <col min="4354" max="4354" width="48.625" style="23" customWidth="1"/>
    <col min="4355" max="4355" width="10.75" style="23" customWidth="1"/>
    <col min="4356" max="4360" width="15.875" style="23" customWidth="1"/>
    <col min="4361" max="4361" width="9" style="23"/>
    <col min="4362" max="4362" width="12.875" style="23" bestFit="1" customWidth="1"/>
    <col min="4363" max="4608" width="9" style="23"/>
    <col min="4609" max="4609" width="4.25" style="23" customWidth="1"/>
    <col min="4610" max="4610" width="48.625" style="23" customWidth="1"/>
    <col min="4611" max="4611" width="10.75" style="23" customWidth="1"/>
    <col min="4612" max="4616" width="15.875" style="23" customWidth="1"/>
    <col min="4617" max="4617" width="9" style="23"/>
    <col min="4618" max="4618" width="12.875" style="23" bestFit="1" customWidth="1"/>
    <col min="4619" max="4864" width="9" style="23"/>
    <col min="4865" max="4865" width="4.25" style="23" customWidth="1"/>
    <col min="4866" max="4866" width="48.625" style="23" customWidth="1"/>
    <col min="4867" max="4867" width="10.75" style="23" customWidth="1"/>
    <col min="4868" max="4872" width="15.875" style="23" customWidth="1"/>
    <col min="4873" max="4873" width="9" style="23"/>
    <col min="4874" max="4874" width="12.875" style="23" bestFit="1" customWidth="1"/>
    <col min="4875" max="5120" width="9" style="23"/>
    <col min="5121" max="5121" width="4.25" style="23" customWidth="1"/>
    <col min="5122" max="5122" width="48.625" style="23" customWidth="1"/>
    <col min="5123" max="5123" width="10.75" style="23" customWidth="1"/>
    <col min="5124" max="5128" width="15.875" style="23" customWidth="1"/>
    <col min="5129" max="5129" width="9" style="23"/>
    <col min="5130" max="5130" width="12.875" style="23" bestFit="1" customWidth="1"/>
    <col min="5131" max="5376" width="9" style="23"/>
    <col min="5377" max="5377" width="4.25" style="23" customWidth="1"/>
    <col min="5378" max="5378" width="48.625" style="23" customWidth="1"/>
    <col min="5379" max="5379" width="10.75" style="23" customWidth="1"/>
    <col min="5380" max="5384" width="15.875" style="23" customWidth="1"/>
    <col min="5385" max="5385" width="9" style="23"/>
    <col min="5386" max="5386" width="12.875" style="23" bestFit="1" customWidth="1"/>
    <col min="5387" max="5632" width="9" style="23"/>
    <col min="5633" max="5633" width="4.25" style="23" customWidth="1"/>
    <col min="5634" max="5634" width="48.625" style="23" customWidth="1"/>
    <col min="5635" max="5635" width="10.75" style="23" customWidth="1"/>
    <col min="5636" max="5640" width="15.875" style="23" customWidth="1"/>
    <col min="5641" max="5641" width="9" style="23"/>
    <col min="5642" max="5642" width="12.875" style="23" bestFit="1" customWidth="1"/>
    <col min="5643" max="5888" width="9" style="23"/>
    <col min="5889" max="5889" width="4.25" style="23" customWidth="1"/>
    <col min="5890" max="5890" width="48.625" style="23" customWidth="1"/>
    <col min="5891" max="5891" width="10.75" style="23" customWidth="1"/>
    <col min="5892" max="5896" width="15.875" style="23" customWidth="1"/>
    <col min="5897" max="5897" width="9" style="23"/>
    <col min="5898" max="5898" width="12.875" style="23" bestFit="1" customWidth="1"/>
    <col min="5899" max="6144" width="9" style="23"/>
    <col min="6145" max="6145" width="4.25" style="23" customWidth="1"/>
    <col min="6146" max="6146" width="48.625" style="23" customWidth="1"/>
    <col min="6147" max="6147" width="10.75" style="23" customWidth="1"/>
    <col min="6148" max="6152" width="15.875" style="23" customWidth="1"/>
    <col min="6153" max="6153" width="9" style="23"/>
    <col min="6154" max="6154" width="12.875" style="23" bestFit="1" customWidth="1"/>
    <col min="6155" max="6400" width="9" style="23"/>
    <col min="6401" max="6401" width="4.25" style="23" customWidth="1"/>
    <col min="6402" max="6402" width="48.625" style="23" customWidth="1"/>
    <col min="6403" max="6403" width="10.75" style="23" customWidth="1"/>
    <col min="6404" max="6408" width="15.875" style="23" customWidth="1"/>
    <col min="6409" max="6409" width="9" style="23"/>
    <col min="6410" max="6410" width="12.875" style="23" bestFit="1" customWidth="1"/>
    <col min="6411" max="6656" width="9" style="23"/>
    <col min="6657" max="6657" width="4.25" style="23" customWidth="1"/>
    <col min="6658" max="6658" width="48.625" style="23" customWidth="1"/>
    <col min="6659" max="6659" width="10.75" style="23" customWidth="1"/>
    <col min="6660" max="6664" width="15.875" style="23" customWidth="1"/>
    <col min="6665" max="6665" width="9" style="23"/>
    <col min="6666" max="6666" width="12.875" style="23" bestFit="1" customWidth="1"/>
    <col min="6667" max="6912" width="9" style="23"/>
    <col min="6913" max="6913" width="4.25" style="23" customWidth="1"/>
    <col min="6914" max="6914" width="48.625" style="23" customWidth="1"/>
    <col min="6915" max="6915" width="10.75" style="23" customWidth="1"/>
    <col min="6916" max="6920" width="15.875" style="23" customWidth="1"/>
    <col min="6921" max="6921" width="9" style="23"/>
    <col min="6922" max="6922" width="12.875" style="23" bestFit="1" customWidth="1"/>
    <col min="6923" max="7168" width="9" style="23"/>
    <col min="7169" max="7169" width="4.25" style="23" customWidth="1"/>
    <col min="7170" max="7170" width="48.625" style="23" customWidth="1"/>
    <col min="7171" max="7171" width="10.75" style="23" customWidth="1"/>
    <col min="7172" max="7176" width="15.875" style="23" customWidth="1"/>
    <col min="7177" max="7177" width="9" style="23"/>
    <col min="7178" max="7178" width="12.875" style="23" bestFit="1" customWidth="1"/>
    <col min="7179" max="7424" width="9" style="23"/>
    <col min="7425" max="7425" width="4.25" style="23" customWidth="1"/>
    <col min="7426" max="7426" width="48.625" style="23" customWidth="1"/>
    <col min="7427" max="7427" width="10.75" style="23" customWidth="1"/>
    <col min="7428" max="7432" width="15.875" style="23" customWidth="1"/>
    <col min="7433" max="7433" width="9" style="23"/>
    <col min="7434" max="7434" width="12.875" style="23" bestFit="1" customWidth="1"/>
    <col min="7435" max="7680" width="9" style="23"/>
    <col min="7681" max="7681" width="4.25" style="23" customWidth="1"/>
    <col min="7682" max="7682" width="48.625" style="23" customWidth="1"/>
    <col min="7683" max="7683" width="10.75" style="23" customWidth="1"/>
    <col min="7684" max="7688" width="15.875" style="23" customWidth="1"/>
    <col min="7689" max="7689" width="9" style="23"/>
    <col min="7690" max="7690" width="12.875" style="23" bestFit="1" customWidth="1"/>
    <col min="7691" max="7936" width="9" style="23"/>
    <col min="7937" max="7937" width="4.25" style="23" customWidth="1"/>
    <col min="7938" max="7938" width="48.625" style="23" customWidth="1"/>
    <col min="7939" max="7939" width="10.75" style="23" customWidth="1"/>
    <col min="7940" max="7944" width="15.875" style="23" customWidth="1"/>
    <col min="7945" max="7945" width="9" style="23"/>
    <col min="7946" max="7946" width="12.875" style="23" bestFit="1" customWidth="1"/>
    <col min="7947" max="8192" width="9" style="23"/>
    <col min="8193" max="8193" width="4.25" style="23" customWidth="1"/>
    <col min="8194" max="8194" width="48.625" style="23" customWidth="1"/>
    <col min="8195" max="8195" width="10.75" style="23" customWidth="1"/>
    <col min="8196" max="8200" width="15.875" style="23" customWidth="1"/>
    <col min="8201" max="8201" width="9" style="23"/>
    <col min="8202" max="8202" width="12.875" style="23" bestFit="1" customWidth="1"/>
    <col min="8203" max="8448" width="9" style="23"/>
    <col min="8449" max="8449" width="4.25" style="23" customWidth="1"/>
    <col min="8450" max="8450" width="48.625" style="23" customWidth="1"/>
    <col min="8451" max="8451" width="10.75" style="23" customWidth="1"/>
    <col min="8452" max="8456" width="15.875" style="23" customWidth="1"/>
    <col min="8457" max="8457" width="9" style="23"/>
    <col min="8458" max="8458" width="12.875" style="23" bestFit="1" customWidth="1"/>
    <col min="8459" max="8704" width="9" style="23"/>
    <col min="8705" max="8705" width="4.25" style="23" customWidth="1"/>
    <col min="8706" max="8706" width="48.625" style="23" customWidth="1"/>
    <col min="8707" max="8707" width="10.75" style="23" customWidth="1"/>
    <col min="8708" max="8712" width="15.875" style="23" customWidth="1"/>
    <col min="8713" max="8713" width="9" style="23"/>
    <col min="8714" max="8714" width="12.875" style="23" bestFit="1" customWidth="1"/>
    <col min="8715" max="8960" width="9" style="23"/>
    <col min="8961" max="8961" width="4.25" style="23" customWidth="1"/>
    <col min="8962" max="8962" width="48.625" style="23" customWidth="1"/>
    <col min="8963" max="8963" width="10.75" style="23" customWidth="1"/>
    <col min="8964" max="8968" width="15.875" style="23" customWidth="1"/>
    <col min="8969" max="8969" width="9" style="23"/>
    <col min="8970" max="8970" width="12.875" style="23" bestFit="1" customWidth="1"/>
    <col min="8971" max="9216" width="9" style="23"/>
    <col min="9217" max="9217" width="4.25" style="23" customWidth="1"/>
    <col min="9218" max="9218" width="48.625" style="23" customWidth="1"/>
    <col min="9219" max="9219" width="10.75" style="23" customWidth="1"/>
    <col min="9220" max="9224" width="15.875" style="23" customWidth="1"/>
    <col min="9225" max="9225" width="9" style="23"/>
    <col min="9226" max="9226" width="12.875" style="23" bestFit="1" customWidth="1"/>
    <col min="9227" max="9472" width="9" style="23"/>
    <col min="9473" max="9473" width="4.25" style="23" customWidth="1"/>
    <col min="9474" max="9474" width="48.625" style="23" customWidth="1"/>
    <col min="9475" max="9475" width="10.75" style="23" customWidth="1"/>
    <col min="9476" max="9480" width="15.875" style="23" customWidth="1"/>
    <col min="9481" max="9481" width="9" style="23"/>
    <col min="9482" max="9482" width="12.875" style="23" bestFit="1" customWidth="1"/>
    <col min="9483" max="9728" width="9" style="23"/>
    <col min="9729" max="9729" width="4.25" style="23" customWidth="1"/>
    <col min="9730" max="9730" width="48.625" style="23" customWidth="1"/>
    <col min="9731" max="9731" width="10.75" style="23" customWidth="1"/>
    <col min="9732" max="9736" width="15.875" style="23" customWidth="1"/>
    <col min="9737" max="9737" width="9" style="23"/>
    <col min="9738" max="9738" width="12.875" style="23" bestFit="1" customWidth="1"/>
    <col min="9739" max="9984" width="9" style="23"/>
    <col min="9985" max="9985" width="4.25" style="23" customWidth="1"/>
    <col min="9986" max="9986" width="48.625" style="23" customWidth="1"/>
    <col min="9987" max="9987" width="10.75" style="23" customWidth="1"/>
    <col min="9988" max="9992" width="15.875" style="23" customWidth="1"/>
    <col min="9993" max="9993" width="9" style="23"/>
    <col min="9994" max="9994" width="12.875" style="23" bestFit="1" customWidth="1"/>
    <col min="9995" max="10240" width="9" style="23"/>
    <col min="10241" max="10241" width="4.25" style="23" customWidth="1"/>
    <col min="10242" max="10242" width="48.625" style="23" customWidth="1"/>
    <col min="10243" max="10243" width="10.75" style="23" customWidth="1"/>
    <col min="10244" max="10248" width="15.875" style="23" customWidth="1"/>
    <col min="10249" max="10249" width="9" style="23"/>
    <col min="10250" max="10250" width="12.875" style="23" bestFit="1" customWidth="1"/>
    <col min="10251" max="10496" width="9" style="23"/>
    <col min="10497" max="10497" width="4.25" style="23" customWidth="1"/>
    <col min="10498" max="10498" width="48.625" style="23" customWidth="1"/>
    <col min="10499" max="10499" width="10.75" style="23" customWidth="1"/>
    <col min="10500" max="10504" width="15.875" style="23" customWidth="1"/>
    <col min="10505" max="10505" width="9" style="23"/>
    <col min="10506" max="10506" width="12.875" style="23" bestFit="1" customWidth="1"/>
    <col min="10507" max="10752" width="9" style="23"/>
    <col min="10753" max="10753" width="4.25" style="23" customWidth="1"/>
    <col min="10754" max="10754" width="48.625" style="23" customWidth="1"/>
    <col min="10755" max="10755" width="10.75" style="23" customWidth="1"/>
    <col min="10756" max="10760" width="15.875" style="23" customWidth="1"/>
    <col min="10761" max="10761" width="9" style="23"/>
    <col min="10762" max="10762" width="12.875" style="23" bestFit="1" customWidth="1"/>
    <col min="10763" max="11008" width="9" style="23"/>
    <col min="11009" max="11009" width="4.25" style="23" customWidth="1"/>
    <col min="11010" max="11010" width="48.625" style="23" customWidth="1"/>
    <col min="11011" max="11011" width="10.75" style="23" customWidth="1"/>
    <col min="11012" max="11016" width="15.875" style="23" customWidth="1"/>
    <col min="11017" max="11017" width="9" style="23"/>
    <col min="11018" max="11018" width="12.875" style="23" bestFit="1" customWidth="1"/>
    <col min="11019" max="11264" width="9" style="23"/>
    <col min="11265" max="11265" width="4.25" style="23" customWidth="1"/>
    <col min="11266" max="11266" width="48.625" style="23" customWidth="1"/>
    <col min="11267" max="11267" width="10.75" style="23" customWidth="1"/>
    <col min="11268" max="11272" width="15.875" style="23" customWidth="1"/>
    <col min="11273" max="11273" width="9" style="23"/>
    <col min="11274" max="11274" width="12.875" style="23" bestFit="1" customWidth="1"/>
    <col min="11275" max="11520" width="9" style="23"/>
    <col min="11521" max="11521" width="4.25" style="23" customWidth="1"/>
    <col min="11522" max="11522" width="48.625" style="23" customWidth="1"/>
    <col min="11523" max="11523" width="10.75" style="23" customWidth="1"/>
    <col min="11524" max="11528" width="15.875" style="23" customWidth="1"/>
    <col min="11529" max="11529" width="9" style="23"/>
    <col min="11530" max="11530" width="12.875" style="23" bestFit="1" customWidth="1"/>
    <col min="11531" max="11776" width="9" style="23"/>
    <col min="11777" max="11777" width="4.25" style="23" customWidth="1"/>
    <col min="11778" max="11778" width="48.625" style="23" customWidth="1"/>
    <col min="11779" max="11779" width="10.75" style="23" customWidth="1"/>
    <col min="11780" max="11784" width="15.875" style="23" customWidth="1"/>
    <col min="11785" max="11785" width="9" style="23"/>
    <col min="11786" max="11786" width="12.875" style="23" bestFit="1" customWidth="1"/>
    <col min="11787" max="12032" width="9" style="23"/>
    <col min="12033" max="12033" width="4.25" style="23" customWidth="1"/>
    <col min="12034" max="12034" width="48.625" style="23" customWidth="1"/>
    <col min="12035" max="12035" width="10.75" style="23" customWidth="1"/>
    <col min="12036" max="12040" width="15.875" style="23" customWidth="1"/>
    <col min="12041" max="12041" width="9" style="23"/>
    <col min="12042" max="12042" width="12.875" style="23" bestFit="1" customWidth="1"/>
    <col min="12043" max="12288" width="9" style="23"/>
    <col min="12289" max="12289" width="4.25" style="23" customWidth="1"/>
    <col min="12290" max="12290" width="48.625" style="23" customWidth="1"/>
    <col min="12291" max="12291" width="10.75" style="23" customWidth="1"/>
    <col min="12292" max="12296" width="15.875" style="23" customWidth="1"/>
    <col min="12297" max="12297" width="9" style="23"/>
    <col min="12298" max="12298" width="12.875" style="23" bestFit="1" customWidth="1"/>
    <col min="12299" max="12544" width="9" style="23"/>
    <col min="12545" max="12545" width="4.25" style="23" customWidth="1"/>
    <col min="12546" max="12546" width="48.625" style="23" customWidth="1"/>
    <col min="12547" max="12547" width="10.75" style="23" customWidth="1"/>
    <col min="12548" max="12552" width="15.875" style="23" customWidth="1"/>
    <col min="12553" max="12553" width="9" style="23"/>
    <col min="12554" max="12554" width="12.875" style="23" bestFit="1" customWidth="1"/>
    <col min="12555" max="12800" width="9" style="23"/>
    <col min="12801" max="12801" width="4.25" style="23" customWidth="1"/>
    <col min="12802" max="12802" width="48.625" style="23" customWidth="1"/>
    <col min="12803" max="12803" width="10.75" style="23" customWidth="1"/>
    <col min="12804" max="12808" width="15.875" style="23" customWidth="1"/>
    <col min="12809" max="12809" width="9" style="23"/>
    <col min="12810" max="12810" width="12.875" style="23" bestFit="1" customWidth="1"/>
    <col min="12811" max="13056" width="9" style="23"/>
    <col min="13057" max="13057" width="4.25" style="23" customWidth="1"/>
    <col min="13058" max="13058" width="48.625" style="23" customWidth="1"/>
    <col min="13059" max="13059" width="10.75" style="23" customWidth="1"/>
    <col min="13060" max="13064" width="15.875" style="23" customWidth="1"/>
    <col min="13065" max="13065" width="9" style="23"/>
    <col min="13066" max="13066" width="12.875" style="23" bestFit="1" customWidth="1"/>
    <col min="13067" max="13312" width="9" style="23"/>
    <col min="13313" max="13313" width="4.25" style="23" customWidth="1"/>
    <col min="13314" max="13314" width="48.625" style="23" customWidth="1"/>
    <col min="13315" max="13315" width="10.75" style="23" customWidth="1"/>
    <col min="13316" max="13320" width="15.875" style="23" customWidth="1"/>
    <col min="13321" max="13321" width="9" style="23"/>
    <col min="13322" max="13322" width="12.875" style="23" bestFit="1" customWidth="1"/>
    <col min="13323" max="13568" width="9" style="23"/>
    <col min="13569" max="13569" width="4.25" style="23" customWidth="1"/>
    <col min="13570" max="13570" width="48.625" style="23" customWidth="1"/>
    <col min="13571" max="13571" width="10.75" style="23" customWidth="1"/>
    <col min="13572" max="13576" width="15.875" style="23" customWidth="1"/>
    <col min="13577" max="13577" width="9" style="23"/>
    <col min="13578" max="13578" width="12.875" style="23" bestFit="1" customWidth="1"/>
    <col min="13579" max="13824" width="9" style="23"/>
    <col min="13825" max="13825" width="4.25" style="23" customWidth="1"/>
    <col min="13826" max="13826" width="48.625" style="23" customWidth="1"/>
    <col min="13827" max="13827" width="10.75" style="23" customWidth="1"/>
    <col min="13828" max="13832" width="15.875" style="23" customWidth="1"/>
    <col min="13833" max="13833" width="9" style="23"/>
    <col min="13834" max="13834" width="12.875" style="23" bestFit="1" customWidth="1"/>
    <col min="13835" max="14080" width="9" style="23"/>
    <col min="14081" max="14081" width="4.25" style="23" customWidth="1"/>
    <col min="14082" max="14082" width="48.625" style="23" customWidth="1"/>
    <col min="14083" max="14083" width="10.75" style="23" customWidth="1"/>
    <col min="14084" max="14088" width="15.875" style="23" customWidth="1"/>
    <col min="14089" max="14089" width="9" style="23"/>
    <col min="14090" max="14090" width="12.875" style="23" bestFit="1" customWidth="1"/>
    <col min="14091" max="14336" width="9" style="23"/>
    <col min="14337" max="14337" width="4.25" style="23" customWidth="1"/>
    <col min="14338" max="14338" width="48.625" style="23" customWidth="1"/>
    <col min="14339" max="14339" width="10.75" style="23" customWidth="1"/>
    <col min="14340" max="14344" width="15.875" style="23" customWidth="1"/>
    <col min="14345" max="14345" width="9" style="23"/>
    <col min="14346" max="14346" width="12.875" style="23" bestFit="1" customWidth="1"/>
    <col min="14347" max="14592" width="9" style="23"/>
    <col min="14593" max="14593" width="4.25" style="23" customWidth="1"/>
    <col min="14594" max="14594" width="48.625" style="23" customWidth="1"/>
    <col min="14595" max="14595" width="10.75" style="23" customWidth="1"/>
    <col min="14596" max="14600" width="15.875" style="23" customWidth="1"/>
    <col min="14601" max="14601" width="9" style="23"/>
    <col min="14602" max="14602" width="12.875" style="23" bestFit="1" customWidth="1"/>
    <col min="14603" max="14848" width="9" style="23"/>
    <col min="14849" max="14849" width="4.25" style="23" customWidth="1"/>
    <col min="14850" max="14850" width="48.625" style="23" customWidth="1"/>
    <col min="14851" max="14851" width="10.75" style="23" customWidth="1"/>
    <col min="14852" max="14856" width="15.875" style="23" customWidth="1"/>
    <col min="14857" max="14857" width="9" style="23"/>
    <col min="14858" max="14858" width="12.875" style="23" bestFit="1" customWidth="1"/>
    <col min="14859" max="15104" width="9" style="23"/>
    <col min="15105" max="15105" width="4.25" style="23" customWidth="1"/>
    <col min="15106" max="15106" width="48.625" style="23" customWidth="1"/>
    <col min="15107" max="15107" width="10.75" style="23" customWidth="1"/>
    <col min="15108" max="15112" width="15.875" style="23" customWidth="1"/>
    <col min="15113" max="15113" width="9" style="23"/>
    <col min="15114" max="15114" width="12.875" style="23" bestFit="1" customWidth="1"/>
    <col min="15115" max="15360" width="9" style="23"/>
    <col min="15361" max="15361" width="4.25" style="23" customWidth="1"/>
    <col min="15362" max="15362" width="48.625" style="23" customWidth="1"/>
    <col min="15363" max="15363" width="10.75" style="23" customWidth="1"/>
    <col min="15364" max="15368" width="15.875" style="23" customWidth="1"/>
    <col min="15369" max="15369" width="9" style="23"/>
    <col min="15370" max="15370" width="12.875" style="23" bestFit="1" customWidth="1"/>
    <col min="15371" max="15616" width="9" style="23"/>
    <col min="15617" max="15617" width="4.25" style="23" customWidth="1"/>
    <col min="15618" max="15618" width="48.625" style="23" customWidth="1"/>
    <col min="15619" max="15619" width="10.75" style="23" customWidth="1"/>
    <col min="15620" max="15624" width="15.875" style="23" customWidth="1"/>
    <col min="15625" max="15625" width="9" style="23"/>
    <col min="15626" max="15626" width="12.875" style="23" bestFit="1" customWidth="1"/>
    <col min="15627" max="15872" width="9" style="23"/>
    <col min="15873" max="15873" width="4.25" style="23" customWidth="1"/>
    <col min="15874" max="15874" width="48.625" style="23" customWidth="1"/>
    <col min="15875" max="15875" width="10.75" style="23" customWidth="1"/>
    <col min="15876" max="15880" width="15.875" style="23" customWidth="1"/>
    <col min="15881" max="15881" width="9" style="23"/>
    <col min="15882" max="15882" width="12.875" style="23" bestFit="1" customWidth="1"/>
    <col min="15883" max="16128" width="9" style="23"/>
    <col min="16129" max="16129" width="4.25" style="23" customWidth="1"/>
    <col min="16130" max="16130" width="48.625" style="23" customWidth="1"/>
    <col min="16131" max="16131" width="10.75" style="23" customWidth="1"/>
    <col min="16132" max="16136" width="15.875" style="23" customWidth="1"/>
    <col min="16137" max="16137" width="9" style="23"/>
    <col min="16138" max="16138" width="12.875" style="23" bestFit="1" customWidth="1"/>
    <col min="16139" max="16384" width="9" style="23"/>
  </cols>
  <sheetData>
    <row r="1" spans="2:13">
      <c r="B1" s="679" t="s">
        <v>176</v>
      </c>
      <c r="C1" s="679"/>
      <c r="D1" s="679"/>
      <c r="E1" s="679"/>
      <c r="F1" s="679"/>
      <c r="G1" s="679"/>
      <c r="H1" s="679"/>
    </row>
    <row r="2" spans="2:13">
      <c r="B2" s="407"/>
      <c r="C2" s="407"/>
      <c r="D2" s="475"/>
      <c r="E2" s="475"/>
      <c r="F2" s="475"/>
      <c r="G2" s="475"/>
      <c r="H2" s="407"/>
    </row>
    <row r="3" spans="2:13" ht="26.25">
      <c r="B3" s="212" t="s">
        <v>60</v>
      </c>
      <c r="D3" s="259"/>
      <c r="E3" s="259"/>
      <c r="F3" s="259"/>
      <c r="G3" s="259"/>
      <c r="H3" s="259"/>
    </row>
    <row r="4" spans="2:13">
      <c r="B4" s="407"/>
      <c r="C4" s="407"/>
      <c r="D4" s="475"/>
      <c r="E4" s="475"/>
      <c r="F4" s="475"/>
      <c r="G4" s="475"/>
      <c r="H4" s="407"/>
    </row>
    <row r="5" spans="2:13" s="1" customFormat="1" ht="21">
      <c r="B5" s="24" t="s">
        <v>61</v>
      </c>
      <c r="C5" s="46"/>
      <c r="D5" s="256"/>
      <c r="E5" s="256"/>
      <c r="F5" s="256"/>
      <c r="G5" s="256"/>
      <c r="J5" s="26"/>
    </row>
    <row r="6" spans="2:13">
      <c r="B6" s="198" t="s">
        <v>83</v>
      </c>
      <c r="C6" s="199" t="s">
        <v>178</v>
      </c>
      <c r="D6" s="476" t="s">
        <v>3</v>
      </c>
      <c r="E6" s="477" t="s">
        <v>4</v>
      </c>
      <c r="F6" s="476" t="s">
        <v>5</v>
      </c>
      <c r="G6" s="477" t="s">
        <v>51</v>
      </c>
      <c r="H6" s="198" t="s">
        <v>6</v>
      </c>
      <c r="K6" s="259"/>
    </row>
    <row r="7" spans="2:13">
      <c r="B7" s="15" t="s">
        <v>85</v>
      </c>
      <c r="C7" s="200">
        <v>92.52</v>
      </c>
      <c r="D7" s="33">
        <v>35606856.509999998</v>
      </c>
      <c r="E7" s="34">
        <v>170367338.00999999</v>
      </c>
      <c r="F7" s="33">
        <v>9850865.2200000007</v>
      </c>
      <c r="G7" s="34">
        <v>5561510.79</v>
      </c>
      <c r="H7" s="33">
        <f>SUM(D7:G7)</f>
        <v>221386570.52999997</v>
      </c>
      <c r="K7" s="259"/>
    </row>
    <row r="8" spans="2:13">
      <c r="B8" s="15" t="s">
        <v>86</v>
      </c>
      <c r="C8" s="200">
        <v>5.0199999999999996</v>
      </c>
      <c r="D8" s="33">
        <v>1931976</v>
      </c>
      <c r="E8" s="34">
        <v>9243882.8000000007</v>
      </c>
      <c r="F8" s="33">
        <v>534493.55000000005</v>
      </c>
      <c r="G8" s="34">
        <v>301759.45</v>
      </c>
      <c r="H8" s="33">
        <f t="shared" ref="H8:H10" si="0">SUM(D8:G8)</f>
        <v>12012111.800000001</v>
      </c>
      <c r="K8" s="259"/>
    </row>
    <row r="9" spans="2:13">
      <c r="B9" s="15" t="s">
        <v>87</v>
      </c>
      <c r="C9" s="200">
        <v>1.23</v>
      </c>
      <c r="D9" s="33">
        <v>473372.61</v>
      </c>
      <c r="E9" s="34">
        <v>2264935.4300000002</v>
      </c>
      <c r="F9" s="33">
        <v>130961.57</v>
      </c>
      <c r="G9" s="34">
        <v>73937.08</v>
      </c>
      <c r="H9" s="33">
        <f t="shared" si="0"/>
        <v>2943206.69</v>
      </c>
      <c r="K9" s="259"/>
    </row>
    <row r="10" spans="2:13">
      <c r="B10" s="15" t="s">
        <v>88</v>
      </c>
      <c r="C10" s="200">
        <v>1.23</v>
      </c>
      <c r="D10" s="33">
        <v>473372.61</v>
      </c>
      <c r="E10" s="34">
        <v>2264935.4300000002</v>
      </c>
      <c r="F10" s="33">
        <v>130961.57</v>
      </c>
      <c r="G10" s="34">
        <v>73937.08</v>
      </c>
      <c r="H10" s="33">
        <f t="shared" si="0"/>
        <v>2943206.69</v>
      </c>
      <c r="K10" s="259"/>
    </row>
    <row r="11" spans="2:13" ht="24" thickBot="1">
      <c r="B11" s="201" t="s">
        <v>6</v>
      </c>
      <c r="C11" s="35">
        <f t="shared" ref="C11:G11" si="1">SUM(C7:C10)</f>
        <v>100</v>
      </c>
      <c r="D11" s="35">
        <f t="shared" si="1"/>
        <v>38485577.729999997</v>
      </c>
      <c r="E11" s="35">
        <f t="shared" si="1"/>
        <v>184141091.67000002</v>
      </c>
      <c r="F11" s="35">
        <f t="shared" si="1"/>
        <v>10647281.910000002</v>
      </c>
      <c r="G11" s="35">
        <f t="shared" si="1"/>
        <v>6011144.4000000004</v>
      </c>
      <c r="H11" s="35">
        <f>SUM(H7:H10)</f>
        <v>239285095.70999998</v>
      </c>
      <c r="K11" s="259"/>
    </row>
    <row r="12" spans="2:13" ht="24" thickTop="1">
      <c r="K12" s="259"/>
    </row>
    <row r="13" spans="2:13">
      <c r="B13" s="24" t="s">
        <v>287</v>
      </c>
      <c r="K13" s="259"/>
      <c r="L13" s="26"/>
      <c r="M13" s="259"/>
    </row>
    <row r="14" spans="2:13">
      <c r="B14" s="198" t="s">
        <v>83</v>
      </c>
      <c r="C14" s="203" t="s">
        <v>178</v>
      </c>
      <c r="D14" s="476" t="s">
        <v>3</v>
      </c>
      <c r="E14" s="477" t="s">
        <v>4</v>
      </c>
      <c r="F14" s="476" t="s">
        <v>5</v>
      </c>
      <c r="G14" s="477" t="s">
        <v>51</v>
      </c>
      <c r="H14" s="198" t="s">
        <v>6</v>
      </c>
      <c r="K14" s="259"/>
      <c r="L14" s="26"/>
      <c r="M14" s="259"/>
    </row>
    <row r="15" spans="2:13">
      <c r="B15" s="15" t="s">
        <v>95</v>
      </c>
      <c r="C15" s="428">
        <v>49.13</v>
      </c>
      <c r="D15" s="429">
        <v>10796669.74</v>
      </c>
      <c r="E15" s="429">
        <v>50925710.829999998</v>
      </c>
      <c r="F15" s="429">
        <v>6030865.4299999997</v>
      </c>
      <c r="G15" s="429">
        <v>2948970.56</v>
      </c>
      <c r="H15" s="429">
        <f>SUM(D15:G15)</f>
        <v>70702216.560000002</v>
      </c>
      <c r="K15" s="259"/>
      <c r="L15" s="26"/>
      <c r="M15" s="259"/>
    </row>
    <row r="16" spans="2:13">
      <c r="B16" s="15" t="s">
        <v>97</v>
      </c>
      <c r="C16" s="204">
        <v>3.12</v>
      </c>
      <c r="D16" s="33">
        <v>685642.37</v>
      </c>
      <c r="E16" s="33">
        <v>3234036.59</v>
      </c>
      <c r="F16" s="33">
        <v>382990.03</v>
      </c>
      <c r="G16" s="33">
        <v>187274.34</v>
      </c>
      <c r="H16" s="33">
        <f t="shared" ref="H16:H26" si="2">SUM(D16:G16)</f>
        <v>4489943.33</v>
      </c>
      <c r="K16" s="259"/>
      <c r="L16" s="26"/>
      <c r="M16" s="259"/>
    </row>
    <row r="17" spans="2:13">
      <c r="B17" s="15" t="s">
        <v>99</v>
      </c>
      <c r="C17" s="204">
        <v>31.65</v>
      </c>
      <c r="D17" s="33">
        <v>6955314.4100000001</v>
      </c>
      <c r="E17" s="33">
        <v>32806813.510000002</v>
      </c>
      <c r="F17" s="33">
        <v>3885139.24</v>
      </c>
      <c r="G17" s="33">
        <v>1899754.09</v>
      </c>
      <c r="H17" s="33">
        <f t="shared" si="2"/>
        <v>45547021.250000007</v>
      </c>
      <c r="K17" s="259"/>
      <c r="L17" s="26"/>
      <c r="M17" s="259"/>
    </row>
    <row r="18" spans="2:13">
      <c r="B18" s="15" t="s">
        <v>100</v>
      </c>
      <c r="C18" s="204">
        <v>0.48</v>
      </c>
      <c r="D18" s="33">
        <v>105483.44</v>
      </c>
      <c r="E18" s="33">
        <v>497544.09</v>
      </c>
      <c r="F18" s="33">
        <v>58921.54</v>
      </c>
      <c r="G18" s="33">
        <v>28811.439999999999</v>
      </c>
      <c r="H18" s="33">
        <f t="shared" si="2"/>
        <v>690760.51</v>
      </c>
      <c r="K18" s="259"/>
      <c r="L18" s="26"/>
      <c r="M18" s="259"/>
    </row>
    <row r="19" spans="2:13">
      <c r="B19" s="15" t="s">
        <v>101</v>
      </c>
      <c r="C19" s="204">
        <v>0.56999999999999995</v>
      </c>
      <c r="D19" s="33">
        <v>125261.59</v>
      </c>
      <c r="E19" s="33">
        <v>590833.61</v>
      </c>
      <c r="F19" s="33">
        <v>69969.33</v>
      </c>
      <c r="G19" s="33">
        <v>34213.58</v>
      </c>
      <c r="H19" s="33">
        <f t="shared" si="2"/>
        <v>820278.10999999987</v>
      </c>
      <c r="K19" s="259"/>
      <c r="L19" s="26"/>
      <c r="M19" s="259"/>
    </row>
    <row r="20" spans="2:13">
      <c r="B20" s="15" t="s">
        <v>102</v>
      </c>
      <c r="C20" s="204">
        <v>1.44</v>
      </c>
      <c r="D20" s="33">
        <v>316450.32</v>
      </c>
      <c r="E20" s="33">
        <v>1492632.27</v>
      </c>
      <c r="F20" s="33">
        <v>176764.63</v>
      </c>
      <c r="G20" s="33">
        <v>86434.31</v>
      </c>
      <c r="H20" s="33">
        <f t="shared" si="2"/>
        <v>2072281.5300000003</v>
      </c>
      <c r="K20" s="259"/>
      <c r="L20" s="26"/>
      <c r="M20" s="259"/>
    </row>
    <row r="21" spans="2:13">
      <c r="B21" s="15" t="s">
        <v>103</v>
      </c>
      <c r="C21" s="204">
        <v>0.14000000000000001</v>
      </c>
      <c r="D21" s="33">
        <v>30766</v>
      </c>
      <c r="E21" s="33">
        <v>145117.03</v>
      </c>
      <c r="F21" s="33">
        <v>17185.45</v>
      </c>
      <c r="G21" s="33">
        <v>8403.34</v>
      </c>
      <c r="H21" s="33">
        <f t="shared" si="2"/>
        <v>201471.82</v>
      </c>
      <c r="K21" s="259"/>
    </row>
    <row r="22" spans="2:13">
      <c r="B22" s="15" t="s">
        <v>104</v>
      </c>
      <c r="C22" s="204">
        <v>4.33</v>
      </c>
      <c r="D22" s="33">
        <v>951548.54</v>
      </c>
      <c r="E22" s="33">
        <v>4488262.32</v>
      </c>
      <c r="F22" s="33">
        <v>531521.42000000004</v>
      </c>
      <c r="G22" s="33">
        <v>259903.17</v>
      </c>
      <c r="H22" s="33">
        <f t="shared" si="2"/>
        <v>6231235.4500000002</v>
      </c>
      <c r="I22" s="259"/>
      <c r="K22" s="259"/>
    </row>
    <row r="23" spans="2:13">
      <c r="B23" s="15" t="s">
        <v>105</v>
      </c>
      <c r="C23" s="204">
        <v>4.83</v>
      </c>
      <c r="D23" s="33">
        <v>1061427.1299999999</v>
      </c>
      <c r="E23" s="33">
        <v>5006537.42</v>
      </c>
      <c r="F23" s="33">
        <v>592898.03</v>
      </c>
      <c r="G23" s="33">
        <v>289915.08</v>
      </c>
      <c r="H23" s="33">
        <f t="shared" si="2"/>
        <v>6950777.6600000001</v>
      </c>
      <c r="K23" s="259"/>
    </row>
    <row r="24" spans="2:13">
      <c r="B24" s="15" t="s">
        <v>106</v>
      </c>
      <c r="C24" s="204">
        <v>0.65</v>
      </c>
      <c r="D24" s="33">
        <v>142842.16</v>
      </c>
      <c r="E24" s="33">
        <v>673757.62</v>
      </c>
      <c r="F24" s="33">
        <v>79789.59</v>
      </c>
      <c r="G24" s="33">
        <v>39015.49</v>
      </c>
      <c r="H24" s="33">
        <f t="shared" si="2"/>
        <v>935404.86</v>
      </c>
      <c r="K24" s="259"/>
    </row>
    <row r="25" spans="2:13">
      <c r="B25" s="15" t="s">
        <v>107</v>
      </c>
      <c r="C25" s="204">
        <v>2.16</v>
      </c>
      <c r="D25" s="33">
        <v>474675.49</v>
      </c>
      <c r="E25" s="33">
        <v>2238948.41</v>
      </c>
      <c r="F25" s="33">
        <v>265146.94</v>
      </c>
      <c r="G25" s="33">
        <v>129651.46</v>
      </c>
      <c r="H25" s="33">
        <f t="shared" si="2"/>
        <v>3108422.3000000003</v>
      </c>
      <c r="K25" s="259"/>
    </row>
    <row r="26" spans="2:13">
      <c r="B26" s="15" t="s">
        <v>108</v>
      </c>
      <c r="C26" s="204">
        <v>1.5</v>
      </c>
      <c r="D26" s="33">
        <v>329635.75</v>
      </c>
      <c r="E26" s="33">
        <v>1554825.28</v>
      </c>
      <c r="F26" s="33">
        <v>184129.82</v>
      </c>
      <c r="G26" s="33">
        <v>90035.74</v>
      </c>
      <c r="H26" s="471">
        <f t="shared" si="2"/>
        <v>2158626.5900000003</v>
      </c>
      <c r="K26" s="259"/>
    </row>
    <row r="27" spans="2:13" ht="24" thickBot="1">
      <c r="B27" s="201" t="s">
        <v>6</v>
      </c>
      <c r="C27" s="206">
        <f>SUM(C15:C26)</f>
        <v>100</v>
      </c>
      <c r="D27" s="478">
        <f>SUM(D15:D26)</f>
        <v>21975716.939999998</v>
      </c>
      <c r="E27" s="478">
        <f t="shared" ref="E27:G27" si="3">SUM(E15:E26)</f>
        <v>103655018.98</v>
      </c>
      <c r="F27" s="478">
        <f t="shared" si="3"/>
        <v>12275321.449999997</v>
      </c>
      <c r="G27" s="478">
        <f t="shared" si="3"/>
        <v>6002382.6000000006</v>
      </c>
      <c r="H27" s="206">
        <f>SUM(H15:H26)</f>
        <v>143908439.97000006</v>
      </c>
      <c r="K27" s="259"/>
    </row>
    <row r="28" spans="2:13" ht="24" thickTop="1">
      <c r="B28" s="14"/>
      <c r="C28" s="200"/>
      <c r="D28" s="479"/>
      <c r="E28" s="479"/>
      <c r="F28" s="479"/>
      <c r="G28" s="479"/>
      <c r="H28" s="207"/>
      <c r="K28" s="259"/>
    </row>
    <row r="29" spans="2:13">
      <c r="B29" s="24" t="s">
        <v>62</v>
      </c>
      <c r="K29" s="259"/>
    </row>
    <row r="30" spans="2:13">
      <c r="B30" s="198" t="s">
        <v>83</v>
      </c>
      <c r="C30" s="199" t="s">
        <v>178</v>
      </c>
      <c r="D30" s="476" t="s">
        <v>3</v>
      </c>
      <c r="E30" s="477" t="s">
        <v>4</v>
      </c>
      <c r="F30" s="476" t="s">
        <v>5</v>
      </c>
      <c r="G30" s="477" t="s">
        <v>51</v>
      </c>
      <c r="H30" s="198" t="s">
        <v>6</v>
      </c>
      <c r="K30" s="259"/>
    </row>
    <row r="31" spans="2:13">
      <c r="B31" s="15" t="s">
        <v>91</v>
      </c>
      <c r="C31" s="200">
        <v>20.73</v>
      </c>
      <c r="D31" s="33">
        <v>3438180.96</v>
      </c>
      <c r="E31" s="34">
        <v>16637426.699999999</v>
      </c>
      <c r="F31" s="33">
        <v>1175646.54</v>
      </c>
      <c r="G31" s="34">
        <v>819627.91</v>
      </c>
      <c r="H31" s="33">
        <f>SUM(D31:G31)</f>
        <v>22070882.109999999</v>
      </c>
      <c r="K31" s="259"/>
    </row>
    <row r="32" spans="2:13">
      <c r="B32" s="15" t="s">
        <v>92</v>
      </c>
      <c r="C32" s="200">
        <v>5.96</v>
      </c>
      <c r="D32" s="33">
        <v>988497.76</v>
      </c>
      <c r="E32" s="34">
        <v>4783360.5</v>
      </c>
      <c r="F32" s="33">
        <v>338005.47</v>
      </c>
      <c r="G32" s="34">
        <v>235647.98</v>
      </c>
      <c r="H32" s="33">
        <f t="shared" ref="H32:H39" si="4">SUM(D32:G32)</f>
        <v>6345511.71</v>
      </c>
      <c r="K32" s="259"/>
    </row>
    <row r="33" spans="2:11">
      <c r="B33" s="15" t="s">
        <v>93</v>
      </c>
      <c r="C33" s="200">
        <v>0.04</v>
      </c>
      <c r="D33" s="33">
        <v>6634.21</v>
      </c>
      <c r="E33" s="34">
        <v>32103.09</v>
      </c>
      <c r="F33" s="33">
        <v>2268.4899999999998</v>
      </c>
      <c r="G33" s="34">
        <v>1581.53</v>
      </c>
      <c r="H33" s="33">
        <f t="shared" si="4"/>
        <v>42587.32</v>
      </c>
      <c r="K33" s="259"/>
    </row>
    <row r="34" spans="2:11">
      <c r="B34" s="15" t="s">
        <v>94</v>
      </c>
      <c r="C34" s="200">
        <v>2.98</v>
      </c>
      <c r="D34" s="33">
        <v>494248.88</v>
      </c>
      <c r="E34" s="34">
        <v>2391680.25</v>
      </c>
      <c r="F34" s="33">
        <v>169002.73</v>
      </c>
      <c r="G34" s="34">
        <v>117823.99</v>
      </c>
      <c r="H34" s="33">
        <f t="shared" si="4"/>
        <v>3172755.85</v>
      </c>
      <c r="K34" s="259"/>
    </row>
    <row r="35" spans="2:11">
      <c r="B35" s="15" t="s">
        <v>260</v>
      </c>
      <c r="C35" s="200">
        <v>0.14000000000000001</v>
      </c>
      <c r="D35" s="33">
        <v>23219.75</v>
      </c>
      <c r="E35" s="34">
        <v>112360.82</v>
      </c>
      <c r="F35" s="33">
        <v>7939.73</v>
      </c>
      <c r="G35" s="34">
        <v>5535.36</v>
      </c>
      <c r="H35" s="33">
        <f t="shared" si="4"/>
        <v>149055.66</v>
      </c>
      <c r="K35" s="259"/>
    </row>
    <row r="36" spans="2:11">
      <c r="B36" s="15" t="s">
        <v>261</v>
      </c>
      <c r="C36" s="200">
        <v>1.02</v>
      </c>
      <c r="D36" s="33">
        <v>169172.44</v>
      </c>
      <c r="E36" s="34">
        <v>818628.81</v>
      </c>
      <c r="F36" s="33">
        <v>57846.57</v>
      </c>
      <c r="G36" s="34">
        <v>40329.019999999997</v>
      </c>
      <c r="H36" s="33">
        <f t="shared" si="4"/>
        <v>1085976.8399999999</v>
      </c>
      <c r="K36" s="259"/>
    </row>
    <row r="37" spans="2:11">
      <c r="B37" s="15" t="s">
        <v>262</v>
      </c>
      <c r="C37" s="200">
        <v>66.989999999999995</v>
      </c>
      <c r="D37" s="33">
        <v>11110648.460000001</v>
      </c>
      <c r="E37" s="34">
        <v>53764650.960000001</v>
      </c>
      <c r="F37" s="33">
        <v>3799158.79</v>
      </c>
      <c r="G37" s="34">
        <v>2648667.4500000002</v>
      </c>
      <c r="H37" s="33">
        <f t="shared" si="4"/>
        <v>71323125.660000011</v>
      </c>
      <c r="K37" s="259"/>
    </row>
    <row r="38" spans="2:11">
      <c r="B38" s="15" t="s">
        <v>263</v>
      </c>
      <c r="C38" s="200">
        <v>1.99</v>
      </c>
      <c r="D38" s="33">
        <v>330052.09999999998</v>
      </c>
      <c r="E38" s="34">
        <v>1597128.76</v>
      </c>
      <c r="F38" s="33">
        <v>112857.53</v>
      </c>
      <c r="G38" s="34">
        <v>78681.119999999995</v>
      </c>
      <c r="H38" s="33">
        <f t="shared" si="4"/>
        <v>2118719.5099999998</v>
      </c>
      <c r="K38" s="259"/>
    </row>
    <row r="39" spans="2:11">
      <c r="B39" s="15" t="s">
        <v>264</v>
      </c>
      <c r="C39" s="200">
        <v>0.15</v>
      </c>
      <c r="D39" s="33">
        <v>24878.3</v>
      </c>
      <c r="E39" s="34">
        <v>120386.59</v>
      </c>
      <c r="F39" s="33">
        <v>8506.85</v>
      </c>
      <c r="G39" s="34">
        <v>5930.74</v>
      </c>
      <c r="H39" s="33">
        <f t="shared" si="4"/>
        <v>159702.47999999998</v>
      </c>
      <c r="K39" s="259"/>
    </row>
    <row r="40" spans="2:11" s="263" customFormat="1" ht="24" thickBot="1">
      <c r="B40" s="261" t="s">
        <v>6</v>
      </c>
      <c r="C40" s="262">
        <f t="shared" ref="C40:G40" si="5">SUM(C31:C39)</f>
        <v>100</v>
      </c>
      <c r="D40" s="262">
        <f>SUM(D31:D39)</f>
        <v>16585532.860000001</v>
      </c>
      <c r="E40" s="262">
        <f t="shared" si="5"/>
        <v>80257726.480000004</v>
      </c>
      <c r="F40" s="262">
        <f t="shared" si="5"/>
        <v>5671232.7000000002</v>
      </c>
      <c r="G40" s="262">
        <f t="shared" si="5"/>
        <v>3953825.1000000006</v>
      </c>
      <c r="H40" s="262">
        <f>SUM(H31:H39)</f>
        <v>106468317.14000002</v>
      </c>
      <c r="J40" s="264"/>
    </row>
    <row r="41" spans="2:11" s="263" customFormat="1" ht="24" thickTop="1">
      <c r="B41" s="430"/>
      <c r="C41" s="431"/>
      <c r="D41" s="480"/>
      <c r="E41" s="480"/>
      <c r="F41" s="480"/>
      <c r="G41" s="480"/>
      <c r="H41" s="432"/>
      <c r="J41" s="264"/>
    </row>
    <row r="42" spans="2:11">
      <c r="B42" s="24" t="s">
        <v>288</v>
      </c>
    </row>
    <row r="43" spans="2:11">
      <c r="B43" s="198" t="s">
        <v>83</v>
      </c>
      <c r="C43" s="203" t="s">
        <v>178</v>
      </c>
      <c r="D43" s="476" t="s">
        <v>3</v>
      </c>
      <c r="E43" s="477" t="s">
        <v>4</v>
      </c>
      <c r="F43" s="476" t="s">
        <v>5</v>
      </c>
      <c r="G43" s="477" t="s">
        <v>51</v>
      </c>
      <c r="H43" s="198" t="s">
        <v>6</v>
      </c>
    </row>
    <row r="44" spans="2:11">
      <c r="B44" s="15" t="s">
        <v>89</v>
      </c>
      <c r="C44" s="204">
        <v>59.1</v>
      </c>
      <c r="D44" s="36">
        <v>1469832.84</v>
      </c>
      <c r="E44" s="34">
        <v>7196634.3600000003</v>
      </c>
      <c r="F44" s="33">
        <v>521173.87</v>
      </c>
      <c r="G44" s="34">
        <v>669506.29</v>
      </c>
      <c r="H44" s="33">
        <f>SUM(D44:G44)</f>
        <v>9857147.3599999994</v>
      </c>
      <c r="K44" s="259"/>
    </row>
    <row r="45" spans="2:11">
      <c r="B45" s="15" t="s">
        <v>90</v>
      </c>
      <c r="C45" s="204">
        <v>13.47</v>
      </c>
      <c r="D45" s="36">
        <v>335002.51</v>
      </c>
      <c r="E45" s="34">
        <v>1640248.14</v>
      </c>
      <c r="F45" s="33">
        <v>118785.31</v>
      </c>
      <c r="G45" s="34">
        <v>152593.06</v>
      </c>
      <c r="H45" s="33">
        <f t="shared" ref="H45:H53" si="6">SUM(D45:G45)</f>
        <v>2246629.02</v>
      </c>
      <c r="K45" s="259"/>
    </row>
    <row r="46" spans="2:11">
      <c r="B46" s="15" t="s">
        <v>252</v>
      </c>
      <c r="C46" s="204">
        <v>2.94</v>
      </c>
      <c r="D46" s="36">
        <v>73118.59</v>
      </c>
      <c r="E46" s="34">
        <v>358005.16</v>
      </c>
      <c r="F46" s="33">
        <v>25926.42</v>
      </c>
      <c r="G46" s="34">
        <v>33305.39</v>
      </c>
      <c r="H46" s="33">
        <f t="shared" si="6"/>
        <v>490355.56</v>
      </c>
      <c r="K46" s="259"/>
    </row>
    <row r="47" spans="2:11">
      <c r="B47" s="15" t="s">
        <v>253</v>
      </c>
      <c r="C47" s="204">
        <v>0.56999999999999995</v>
      </c>
      <c r="D47" s="36">
        <v>14176.05</v>
      </c>
      <c r="E47" s="34">
        <v>69409.16</v>
      </c>
      <c r="F47" s="33">
        <v>5026.55</v>
      </c>
      <c r="G47" s="34">
        <v>6457.17</v>
      </c>
      <c r="H47" s="33">
        <f t="shared" si="6"/>
        <v>95068.930000000008</v>
      </c>
      <c r="K47" s="259"/>
    </row>
    <row r="48" spans="2:11">
      <c r="B48" s="15" t="s">
        <v>254</v>
      </c>
      <c r="C48" s="204">
        <v>0.36</v>
      </c>
      <c r="D48" s="36">
        <v>8953.2999999999993</v>
      </c>
      <c r="E48" s="34">
        <v>43837.37</v>
      </c>
      <c r="F48" s="33">
        <v>3174.66</v>
      </c>
      <c r="G48" s="34">
        <v>4078.21</v>
      </c>
      <c r="H48" s="33">
        <f t="shared" si="6"/>
        <v>60043.54</v>
      </c>
      <c r="K48" s="259"/>
    </row>
    <row r="49" spans="2:11">
      <c r="B49" s="15" t="s">
        <v>255</v>
      </c>
      <c r="C49" s="204">
        <v>3.8</v>
      </c>
      <c r="D49" s="36">
        <v>94507.02</v>
      </c>
      <c r="E49" s="34">
        <v>462727.76</v>
      </c>
      <c r="F49" s="33">
        <v>33510.33</v>
      </c>
      <c r="G49" s="34">
        <v>43047.78</v>
      </c>
      <c r="H49" s="33">
        <f t="shared" si="6"/>
        <v>633792.89</v>
      </c>
      <c r="K49" s="259"/>
    </row>
    <row r="50" spans="2:11">
      <c r="B50" s="15" t="s">
        <v>256</v>
      </c>
      <c r="C50" s="204">
        <v>6.52</v>
      </c>
      <c r="D50" s="36">
        <v>162154.15</v>
      </c>
      <c r="E50" s="34">
        <v>793943.42</v>
      </c>
      <c r="F50" s="33">
        <v>57496.68</v>
      </c>
      <c r="G50" s="34">
        <v>73860.929999999993</v>
      </c>
      <c r="H50" s="33">
        <f t="shared" si="6"/>
        <v>1087455.1800000002</v>
      </c>
      <c r="K50" s="259"/>
    </row>
    <row r="51" spans="2:11">
      <c r="B51" s="15" t="s">
        <v>257</v>
      </c>
      <c r="C51" s="204">
        <v>3.22</v>
      </c>
      <c r="D51" s="36">
        <v>80082.259999999995</v>
      </c>
      <c r="E51" s="34">
        <v>392100.89</v>
      </c>
      <c r="F51" s="33">
        <v>28395.599999999999</v>
      </c>
      <c r="G51" s="34">
        <v>36477.33</v>
      </c>
      <c r="H51" s="33">
        <f t="shared" si="6"/>
        <v>537056.07999999996</v>
      </c>
      <c r="K51" s="259"/>
    </row>
    <row r="52" spans="2:11">
      <c r="B52" s="15" t="s">
        <v>258</v>
      </c>
      <c r="C52" s="204">
        <v>8.74</v>
      </c>
      <c r="D52" s="36">
        <v>217366.14</v>
      </c>
      <c r="E52" s="34">
        <v>1064273.8500000001</v>
      </c>
      <c r="F52" s="33">
        <v>77073.77</v>
      </c>
      <c r="G52" s="34">
        <v>99009.9</v>
      </c>
      <c r="H52" s="33">
        <f t="shared" si="6"/>
        <v>1457723.6600000001</v>
      </c>
      <c r="K52" s="259"/>
    </row>
    <row r="53" spans="2:11">
      <c r="B53" s="15" t="s">
        <v>259</v>
      </c>
      <c r="C53" s="337">
        <v>1.28</v>
      </c>
      <c r="D53" s="36">
        <v>31833.94</v>
      </c>
      <c r="E53" s="34">
        <v>155866.19</v>
      </c>
      <c r="F53" s="33">
        <v>11287.69</v>
      </c>
      <c r="G53" s="34">
        <v>14500.31</v>
      </c>
      <c r="H53" s="33">
        <f t="shared" si="6"/>
        <v>213488.13</v>
      </c>
      <c r="K53" s="259"/>
    </row>
    <row r="54" spans="2:11" ht="24" thickBot="1">
      <c r="B54" s="201" t="s">
        <v>6</v>
      </c>
      <c r="C54" s="206">
        <f t="shared" ref="C54:G54" si="7">SUM(C44:C53)</f>
        <v>99.999999999999986</v>
      </c>
      <c r="D54" s="478">
        <f t="shared" si="7"/>
        <v>2487026.8000000003</v>
      </c>
      <c r="E54" s="478">
        <f t="shared" si="7"/>
        <v>12177046.299999999</v>
      </c>
      <c r="F54" s="478">
        <f t="shared" si="7"/>
        <v>881850.88</v>
      </c>
      <c r="G54" s="478">
        <f t="shared" si="7"/>
        <v>1132836.3700000001</v>
      </c>
      <c r="H54" s="206">
        <f>SUM(H44:H53)</f>
        <v>16678760.35</v>
      </c>
    </row>
    <row r="55" spans="2:11" ht="24" thickTop="1"/>
    <row r="56" spans="2:11" s="37" customFormat="1">
      <c r="B56" s="24" t="s">
        <v>63</v>
      </c>
      <c r="C56" s="210"/>
      <c r="D56" s="481"/>
      <c r="E56" s="481"/>
      <c r="F56" s="481"/>
      <c r="G56" s="481"/>
      <c r="J56" s="26"/>
    </row>
    <row r="57" spans="2:11">
      <c r="B57" s="137" t="s">
        <v>83</v>
      </c>
      <c r="C57" s="199" t="s">
        <v>178</v>
      </c>
      <c r="D57" s="476" t="s">
        <v>3</v>
      </c>
      <c r="E57" s="477" t="s">
        <v>4</v>
      </c>
      <c r="F57" s="476" t="s">
        <v>5</v>
      </c>
      <c r="G57" s="477" t="s">
        <v>51</v>
      </c>
      <c r="H57" s="198" t="s">
        <v>6</v>
      </c>
    </row>
    <row r="58" spans="2:11">
      <c r="B58" s="257" t="s">
        <v>110</v>
      </c>
      <c r="C58" s="200">
        <v>93.29</v>
      </c>
      <c r="D58" s="33">
        <v>7836904.4400000004</v>
      </c>
      <c r="E58" s="34">
        <v>38371258.549999997</v>
      </c>
      <c r="F58" s="33">
        <v>1975966.57</v>
      </c>
      <c r="G58" s="34">
        <v>4744952.5199999996</v>
      </c>
      <c r="H58" s="196">
        <f>SUM(D58:G58)</f>
        <v>52929082.079999998</v>
      </c>
      <c r="K58" s="259"/>
    </row>
    <row r="59" spans="2:11">
      <c r="B59" s="22" t="s">
        <v>111</v>
      </c>
      <c r="C59" s="200">
        <v>5.25</v>
      </c>
      <c r="D59" s="33">
        <v>441030.64</v>
      </c>
      <c r="E59" s="34">
        <v>2159385.87</v>
      </c>
      <c r="F59" s="33">
        <v>111199.75</v>
      </c>
      <c r="G59" s="34">
        <v>267027.56</v>
      </c>
      <c r="H59" s="196">
        <f t="shared" ref="H59:H61" si="8">SUM(D59:G59)</f>
        <v>2978643.8200000003</v>
      </c>
      <c r="K59" s="259"/>
    </row>
    <row r="60" spans="2:11">
      <c r="B60" s="22" t="s">
        <v>112</v>
      </c>
      <c r="C60" s="200">
        <v>0.1</v>
      </c>
      <c r="D60" s="33">
        <v>8400.58</v>
      </c>
      <c r="E60" s="34">
        <v>41131.160000000003</v>
      </c>
      <c r="F60" s="33">
        <v>2118.09</v>
      </c>
      <c r="G60" s="34">
        <v>5086.24</v>
      </c>
      <c r="H60" s="196">
        <f t="shared" si="8"/>
        <v>56736.07</v>
      </c>
      <c r="K60" s="259"/>
    </row>
    <row r="61" spans="2:11">
      <c r="B61" s="22" t="s">
        <v>113</v>
      </c>
      <c r="C61" s="200">
        <v>1.36</v>
      </c>
      <c r="D61" s="33">
        <v>114247.94</v>
      </c>
      <c r="E61" s="34">
        <v>559383.77</v>
      </c>
      <c r="F61" s="33">
        <v>28806.03</v>
      </c>
      <c r="G61" s="34">
        <v>69172.850000000006</v>
      </c>
      <c r="H61" s="196">
        <f t="shared" si="8"/>
        <v>771610.59</v>
      </c>
      <c r="K61" s="259"/>
    </row>
    <row r="62" spans="2:11" ht="24" thickBot="1">
      <c r="B62" s="258" t="s">
        <v>6</v>
      </c>
      <c r="C62" s="208">
        <f t="shared" ref="C62:F62" si="9">SUM(C58:C61)</f>
        <v>100</v>
      </c>
      <c r="D62" s="482">
        <f>SUM(D58:D61)</f>
        <v>8400583.5999999996</v>
      </c>
      <c r="E62" s="482">
        <f t="shared" si="9"/>
        <v>41131159.349999994</v>
      </c>
      <c r="F62" s="482">
        <f t="shared" si="9"/>
        <v>2118090.44</v>
      </c>
      <c r="G62" s="482">
        <f>SUM(G58:G61)</f>
        <v>5086239.169999999</v>
      </c>
      <c r="H62" s="208">
        <f>SUM(H58:H61)</f>
        <v>56736072.560000002</v>
      </c>
      <c r="K62" s="259"/>
    </row>
    <row r="63" spans="2:11" ht="24" thickTop="1">
      <c r="B63" s="14"/>
      <c r="C63" s="200"/>
      <c r="D63" s="479"/>
      <c r="E63" s="479"/>
      <c r="F63" s="479"/>
      <c r="G63" s="479"/>
      <c r="H63" s="207"/>
    </row>
    <row r="64" spans="2:11">
      <c r="B64" s="24" t="s">
        <v>64</v>
      </c>
    </row>
    <row r="65" spans="2:11">
      <c r="B65" s="198" t="s">
        <v>83</v>
      </c>
      <c r="C65" s="199" t="s">
        <v>178</v>
      </c>
      <c r="D65" s="476" t="s">
        <v>3</v>
      </c>
      <c r="E65" s="477" t="s">
        <v>4</v>
      </c>
      <c r="F65" s="476" t="s">
        <v>5</v>
      </c>
      <c r="G65" s="477" t="s">
        <v>51</v>
      </c>
      <c r="H65" s="198" t="s">
        <v>6</v>
      </c>
    </row>
    <row r="66" spans="2:11">
      <c r="B66" s="15" t="s">
        <v>311</v>
      </c>
      <c r="C66" s="200">
        <v>44.3</v>
      </c>
      <c r="D66" s="33">
        <v>1632184.93</v>
      </c>
      <c r="E66" s="33">
        <v>7991546.9800000004</v>
      </c>
      <c r="F66" s="33">
        <v>1088006.19</v>
      </c>
      <c r="G66" s="33">
        <v>396420.21</v>
      </c>
      <c r="H66" s="33">
        <f>SUM(D66:G66)</f>
        <v>11108158.310000001</v>
      </c>
      <c r="K66" s="259"/>
    </row>
    <row r="67" spans="2:11">
      <c r="B67" s="15" t="s">
        <v>310</v>
      </c>
      <c r="C67" s="200">
        <v>18.62</v>
      </c>
      <c r="D67" s="33">
        <v>686033.49</v>
      </c>
      <c r="E67" s="33">
        <v>3358975.28</v>
      </c>
      <c r="F67" s="33">
        <v>457306.44</v>
      </c>
      <c r="G67" s="33">
        <v>166621.82</v>
      </c>
      <c r="H67" s="33">
        <f t="shared" ref="H67:H73" si="10">SUM(D67:G67)</f>
        <v>4668937.03</v>
      </c>
      <c r="K67" s="259"/>
    </row>
    <row r="68" spans="2:11">
      <c r="B68" s="15" t="s">
        <v>309</v>
      </c>
      <c r="C68" s="200">
        <v>6.81</v>
      </c>
      <c r="D68" s="33">
        <v>250906.98</v>
      </c>
      <c r="E68" s="33">
        <v>1228497.3999999999</v>
      </c>
      <c r="F68" s="33">
        <v>167253.32</v>
      </c>
      <c r="G68" s="33">
        <v>60939.54</v>
      </c>
      <c r="H68" s="33">
        <f t="shared" si="10"/>
        <v>1707597.24</v>
      </c>
      <c r="K68" s="259"/>
    </row>
    <row r="69" spans="2:11">
      <c r="B69" s="15" t="s">
        <v>308</v>
      </c>
      <c r="C69" s="200">
        <v>0.47</v>
      </c>
      <c r="D69" s="33">
        <v>17316.63</v>
      </c>
      <c r="E69" s="33">
        <v>84786.16</v>
      </c>
      <c r="F69" s="33">
        <v>11543.18</v>
      </c>
      <c r="G69" s="33">
        <v>4205.8100000000004</v>
      </c>
      <c r="H69" s="33">
        <f t="shared" si="10"/>
        <v>117851.78</v>
      </c>
      <c r="K69" s="259"/>
    </row>
    <row r="70" spans="2:11">
      <c r="B70" s="15" t="s">
        <v>312</v>
      </c>
      <c r="C70" s="200">
        <v>19.8</v>
      </c>
      <c r="D70" s="33">
        <v>729509.29</v>
      </c>
      <c r="E70" s="33">
        <v>3571842.67</v>
      </c>
      <c r="F70" s="33">
        <v>486287.19</v>
      </c>
      <c r="G70" s="33">
        <v>177181.05</v>
      </c>
      <c r="H70" s="33">
        <f t="shared" si="10"/>
        <v>4964820.2</v>
      </c>
      <c r="K70" s="259"/>
    </row>
    <row r="71" spans="2:11">
      <c r="B71" s="15" t="s">
        <v>313</v>
      </c>
      <c r="C71" s="200">
        <v>2.73</v>
      </c>
      <c r="D71" s="33">
        <v>100583.86</v>
      </c>
      <c r="E71" s="33">
        <v>492481.34</v>
      </c>
      <c r="F71" s="33">
        <v>67048.69</v>
      </c>
      <c r="G71" s="33">
        <v>24429.51</v>
      </c>
      <c r="H71" s="33">
        <f t="shared" si="10"/>
        <v>684543.40000000014</v>
      </c>
      <c r="K71" s="259"/>
    </row>
    <row r="72" spans="2:11">
      <c r="B72" s="15" t="s">
        <v>314</v>
      </c>
      <c r="C72" s="200">
        <v>0.88</v>
      </c>
      <c r="D72" s="33">
        <v>32422.639999999999</v>
      </c>
      <c r="E72" s="33">
        <v>158748.56</v>
      </c>
      <c r="F72" s="33">
        <v>21612.76</v>
      </c>
      <c r="G72" s="33">
        <v>7874.71</v>
      </c>
      <c r="H72" s="33">
        <f t="shared" si="10"/>
        <v>220658.67</v>
      </c>
      <c r="K72" s="259"/>
    </row>
    <row r="73" spans="2:11">
      <c r="B73" s="15" t="s">
        <v>315</v>
      </c>
      <c r="C73" s="200">
        <v>6.39</v>
      </c>
      <c r="D73" s="33">
        <v>235432.54</v>
      </c>
      <c r="E73" s="33">
        <v>1152731.04</v>
      </c>
      <c r="F73" s="33">
        <v>156938.14000000001</v>
      </c>
      <c r="G73" s="33">
        <v>57181.16</v>
      </c>
      <c r="H73" s="33">
        <f t="shared" si="10"/>
        <v>1602282.8800000001</v>
      </c>
      <c r="K73" s="259"/>
    </row>
    <row r="74" spans="2:11" ht="24" thickBot="1">
      <c r="B74" s="201" t="s">
        <v>6</v>
      </c>
      <c r="C74" s="205">
        <f t="shared" ref="C74:G74" si="11">SUM(C66:C73)</f>
        <v>100</v>
      </c>
      <c r="D74" s="483">
        <f>SUM(D66:D73)</f>
        <v>3684390.36</v>
      </c>
      <c r="E74" s="483">
        <f t="shared" si="11"/>
        <v>18039609.43</v>
      </c>
      <c r="F74" s="483">
        <f t="shared" si="11"/>
        <v>2455995.9099999997</v>
      </c>
      <c r="G74" s="483">
        <f t="shared" si="11"/>
        <v>894853.81000000017</v>
      </c>
      <c r="H74" s="205">
        <f>SUM(H66:H73)</f>
        <v>25074849.509999998</v>
      </c>
    </row>
    <row r="75" spans="2:11" ht="24" thickTop="1">
      <c r="B75" s="14"/>
      <c r="C75" s="200"/>
      <c r="D75" s="479"/>
      <c r="E75" s="479"/>
      <c r="F75" s="479"/>
      <c r="G75" s="479"/>
      <c r="H75" s="197"/>
    </row>
    <row r="76" spans="2:11">
      <c r="B76" s="24" t="s">
        <v>290</v>
      </c>
    </row>
    <row r="77" spans="2:11">
      <c r="B77" s="198" t="s">
        <v>83</v>
      </c>
      <c r="C77" s="199" t="s">
        <v>178</v>
      </c>
      <c r="D77" s="476" t="s">
        <v>3</v>
      </c>
      <c r="E77" s="477" t="s">
        <v>4</v>
      </c>
      <c r="F77" s="476" t="s">
        <v>5</v>
      </c>
      <c r="G77" s="477" t="s">
        <v>51</v>
      </c>
      <c r="H77" s="198" t="s">
        <v>6</v>
      </c>
    </row>
    <row r="78" spans="2:11">
      <c r="B78" s="15" t="s">
        <v>114</v>
      </c>
      <c r="C78" s="200">
        <v>1.01</v>
      </c>
      <c r="D78" s="33">
        <v>73025.88</v>
      </c>
      <c r="E78" s="33">
        <v>357551.22</v>
      </c>
      <c r="F78" s="33">
        <v>18812.27</v>
      </c>
      <c r="G78" s="33">
        <v>69490.77</v>
      </c>
      <c r="H78" s="33">
        <f>SUM(D78:G78)</f>
        <v>518880.14</v>
      </c>
      <c r="K78" s="259"/>
    </row>
    <row r="79" spans="2:11">
      <c r="B79" s="15" t="s">
        <v>116</v>
      </c>
      <c r="C79" s="200">
        <v>2.84</v>
      </c>
      <c r="D79" s="33">
        <v>205340.09</v>
      </c>
      <c r="E79" s="33">
        <v>1005391.56</v>
      </c>
      <c r="F79" s="33">
        <v>52897.87</v>
      </c>
      <c r="G79" s="33">
        <v>195399.81</v>
      </c>
      <c r="H79" s="33">
        <f t="shared" ref="H79:H89" si="12">SUM(D79:G79)</f>
        <v>1459029.3300000003</v>
      </c>
      <c r="K79" s="259"/>
    </row>
    <row r="80" spans="2:11">
      <c r="B80" s="15" t="s">
        <v>117</v>
      </c>
      <c r="C80" s="200">
        <v>1.2</v>
      </c>
      <c r="D80" s="33">
        <v>86763.42</v>
      </c>
      <c r="E80" s="33">
        <v>424813.34</v>
      </c>
      <c r="F80" s="33">
        <v>22351.21</v>
      </c>
      <c r="G80" s="33">
        <v>82563.3</v>
      </c>
      <c r="H80" s="33">
        <f t="shared" si="12"/>
        <v>616491.27</v>
      </c>
      <c r="K80" s="259"/>
    </row>
    <row r="81" spans="2:11">
      <c r="B81" s="15" t="s">
        <v>118</v>
      </c>
      <c r="C81" s="200">
        <v>2.35</v>
      </c>
      <c r="D81" s="33">
        <v>169911.69</v>
      </c>
      <c r="E81" s="33">
        <v>831926.12</v>
      </c>
      <c r="F81" s="33">
        <v>43771.12</v>
      </c>
      <c r="G81" s="33">
        <v>161686.47</v>
      </c>
      <c r="H81" s="33">
        <f t="shared" si="12"/>
        <v>1207295.4000000001</v>
      </c>
      <c r="K81" s="259"/>
    </row>
    <row r="82" spans="2:11">
      <c r="B82" s="15" t="s">
        <v>119</v>
      </c>
      <c r="C82" s="200">
        <v>1.31</v>
      </c>
      <c r="D82" s="33">
        <v>94716.73</v>
      </c>
      <c r="E82" s="33">
        <v>463754.56</v>
      </c>
      <c r="F82" s="33">
        <v>24400.07</v>
      </c>
      <c r="G82" s="33">
        <v>90131.6</v>
      </c>
      <c r="H82" s="33">
        <f t="shared" si="12"/>
        <v>673002.96</v>
      </c>
      <c r="K82" s="259"/>
    </row>
    <row r="83" spans="2:11">
      <c r="B83" s="15" t="s">
        <v>318</v>
      </c>
      <c r="C83" s="200">
        <v>0.06</v>
      </c>
      <c r="D83" s="33">
        <v>4338.17</v>
      </c>
      <c r="E83" s="33">
        <v>21240.67</v>
      </c>
      <c r="F83" s="33">
        <v>1117.56</v>
      </c>
      <c r="G83" s="33">
        <v>4128.17</v>
      </c>
      <c r="H83" s="33">
        <f t="shared" si="12"/>
        <v>30824.57</v>
      </c>
      <c r="K83" s="259"/>
    </row>
    <row r="84" spans="2:11">
      <c r="B84" s="15" t="s">
        <v>121</v>
      </c>
      <c r="C84" s="200">
        <v>4.6900000000000004</v>
      </c>
      <c r="D84" s="33">
        <v>339100.36</v>
      </c>
      <c r="E84" s="33">
        <v>1660312.12</v>
      </c>
      <c r="F84" s="33">
        <v>87355.98</v>
      </c>
      <c r="G84" s="33">
        <v>322684.90000000002</v>
      </c>
      <c r="H84" s="33">
        <f t="shared" si="12"/>
        <v>2409453.36</v>
      </c>
      <c r="K84" s="259"/>
    </row>
    <row r="85" spans="2:11">
      <c r="B85" s="15" t="s">
        <v>122</v>
      </c>
      <c r="C85" s="200">
        <v>80.5</v>
      </c>
      <c r="D85" s="33">
        <v>5820379.25</v>
      </c>
      <c r="E85" s="33">
        <v>28497894.609999999</v>
      </c>
      <c r="F85" s="33">
        <v>1499393.75</v>
      </c>
      <c r="G85" s="33">
        <v>5538621.4900000002</v>
      </c>
      <c r="H85" s="33">
        <f t="shared" si="12"/>
        <v>41356289.100000001</v>
      </c>
      <c r="K85" s="259"/>
    </row>
    <row r="86" spans="2:11">
      <c r="B86" s="15" t="s">
        <v>123</v>
      </c>
      <c r="C86" s="200">
        <v>4.91</v>
      </c>
      <c r="D86" s="33">
        <v>355006.98</v>
      </c>
      <c r="E86" s="33">
        <v>1738194.57</v>
      </c>
      <c r="F86" s="33">
        <v>91453.71</v>
      </c>
      <c r="G86" s="33">
        <v>337821.51</v>
      </c>
      <c r="H86" s="33">
        <f t="shared" si="12"/>
        <v>2522476.7700000005</v>
      </c>
      <c r="K86" s="259"/>
    </row>
    <row r="87" spans="2:11">
      <c r="B87" s="15" t="s">
        <v>124</v>
      </c>
      <c r="C87" s="200">
        <v>0.97</v>
      </c>
      <c r="D87" s="33">
        <v>70133.759999999995</v>
      </c>
      <c r="E87" s="33">
        <v>343390.78</v>
      </c>
      <c r="F87" s="33">
        <v>18067.23</v>
      </c>
      <c r="G87" s="33">
        <v>66738.67</v>
      </c>
      <c r="H87" s="33">
        <f t="shared" si="12"/>
        <v>498330.44</v>
      </c>
      <c r="K87" s="259"/>
    </row>
    <row r="88" spans="2:11">
      <c r="B88" s="15" t="s">
        <v>316</v>
      </c>
      <c r="C88" s="200">
        <v>0.13</v>
      </c>
      <c r="D88" s="33">
        <v>9399.3700000000008</v>
      </c>
      <c r="E88" s="33">
        <v>46021.440000000002</v>
      </c>
      <c r="F88" s="33">
        <v>2421.38</v>
      </c>
      <c r="G88" s="33">
        <v>8944.36</v>
      </c>
      <c r="H88" s="33">
        <f t="shared" si="12"/>
        <v>66786.55</v>
      </c>
      <c r="K88" s="259"/>
    </row>
    <row r="89" spans="2:11">
      <c r="B89" s="15" t="s">
        <v>317</v>
      </c>
      <c r="C89" s="200">
        <v>0.03</v>
      </c>
      <c r="D89" s="33">
        <v>2169.09</v>
      </c>
      <c r="E89" s="33">
        <v>10620.33</v>
      </c>
      <c r="F89" s="33">
        <v>558.78</v>
      </c>
      <c r="G89" s="33">
        <v>2064.08</v>
      </c>
      <c r="H89" s="33">
        <f t="shared" si="12"/>
        <v>15412.28</v>
      </c>
      <c r="K89" s="259"/>
    </row>
    <row r="90" spans="2:11" ht="24" thickBot="1">
      <c r="B90" s="201" t="s">
        <v>6</v>
      </c>
      <c r="C90" s="205">
        <f t="shared" ref="C90:G90" si="13">SUM(C78:C89)</f>
        <v>100</v>
      </c>
      <c r="D90" s="483">
        <f>SUM(D78:D89)</f>
        <v>7230284.79</v>
      </c>
      <c r="E90" s="483">
        <f t="shared" si="13"/>
        <v>35401111.319999993</v>
      </c>
      <c r="F90" s="483">
        <f t="shared" si="13"/>
        <v>1862600.93</v>
      </c>
      <c r="G90" s="483">
        <f t="shared" si="13"/>
        <v>6880275.1299999999</v>
      </c>
      <c r="H90" s="205">
        <f>SUM(H78:H89)</f>
        <v>51374272.170000002</v>
      </c>
    </row>
    <row r="91" spans="2:11" ht="24" thickTop="1">
      <c r="B91" s="14"/>
      <c r="C91" s="197"/>
      <c r="D91" s="624"/>
      <c r="E91" s="624"/>
      <c r="F91" s="624"/>
      <c r="G91" s="624"/>
      <c r="H91" s="197"/>
    </row>
    <row r="92" spans="2:11">
      <c r="B92" s="14"/>
      <c r="C92" s="200"/>
      <c r="D92" s="479"/>
      <c r="E92" s="479"/>
      <c r="F92" s="479"/>
      <c r="G92" s="479"/>
      <c r="H92" s="34"/>
    </row>
    <row r="93" spans="2:11" ht="21.75" customHeight="1">
      <c r="B93" s="24" t="s">
        <v>66</v>
      </c>
    </row>
    <row r="94" spans="2:11">
      <c r="B94" s="198" t="s">
        <v>83</v>
      </c>
      <c r="C94" s="199" t="s">
        <v>178</v>
      </c>
      <c r="D94" s="476" t="s">
        <v>3</v>
      </c>
      <c r="E94" s="477" t="s">
        <v>4</v>
      </c>
      <c r="F94" s="476" t="s">
        <v>5</v>
      </c>
      <c r="G94" s="477" t="s">
        <v>51</v>
      </c>
      <c r="H94" s="198" t="s">
        <v>6</v>
      </c>
    </row>
    <row r="95" spans="2:11">
      <c r="B95" s="18" t="s">
        <v>128</v>
      </c>
      <c r="C95" s="200">
        <v>20.25</v>
      </c>
      <c r="D95" s="33">
        <v>749204.47999999998</v>
      </c>
      <c r="E95" s="34">
        <v>3668274.77</v>
      </c>
      <c r="F95" s="33">
        <v>248669.59</v>
      </c>
      <c r="G95" s="34">
        <v>629456.96</v>
      </c>
      <c r="H95" s="33">
        <f>SUM(D95:G95)</f>
        <v>5295605.8</v>
      </c>
    </row>
    <row r="96" spans="2:11">
      <c r="B96" s="15" t="s">
        <v>129</v>
      </c>
      <c r="C96" s="200">
        <v>22.03</v>
      </c>
      <c r="D96" s="33">
        <v>815060.47999999998</v>
      </c>
      <c r="E96" s="34">
        <v>3990720.65</v>
      </c>
      <c r="F96" s="33">
        <v>270527.95</v>
      </c>
      <c r="G96" s="34">
        <v>684787</v>
      </c>
      <c r="H96" s="33">
        <f t="shared" ref="H96:H98" si="14">SUM(D96:G96)</f>
        <v>5761096.0800000001</v>
      </c>
    </row>
    <row r="97" spans="2:11">
      <c r="B97" s="15" t="s">
        <v>130</v>
      </c>
      <c r="C97" s="200">
        <v>41.63</v>
      </c>
      <c r="D97" s="33">
        <v>1540216.42</v>
      </c>
      <c r="E97" s="34">
        <v>7541248.3300000001</v>
      </c>
      <c r="F97" s="33">
        <v>511215.55</v>
      </c>
      <c r="G97" s="34">
        <v>1294039.1599999999</v>
      </c>
      <c r="H97" s="33">
        <f t="shared" si="14"/>
        <v>10886719.460000001</v>
      </c>
    </row>
    <row r="98" spans="2:11">
      <c r="B98" s="15" t="s">
        <v>131</v>
      </c>
      <c r="C98" s="200">
        <v>16.09</v>
      </c>
      <c r="D98" s="33">
        <v>595293.82999999996</v>
      </c>
      <c r="E98" s="34">
        <v>2914693.38</v>
      </c>
      <c r="F98" s="33">
        <v>197584.87</v>
      </c>
      <c r="G98" s="34">
        <v>500146.29</v>
      </c>
      <c r="H98" s="33">
        <f t="shared" si="14"/>
        <v>4207718.37</v>
      </c>
    </row>
    <row r="99" spans="2:11" ht="24" thickBot="1">
      <c r="B99" s="201" t="s">
        <v>6</v>
      </c>
      <c r="C99" s="208">
        <f t="shared" ref="C99:G99" si="15">SUM(C95:C98)</f>
        <v>100</v>
      </c>
      <c r="D99" s="482">
        <f>SUM(D95:D98)</f>
        <v>3699775.21</v>
      </c>
      <c r="E99" s="482">
        <f t="shared" si="15"/>
        <v>18114937.129999999</v>
      </c>
      <c r="F99" s="482">
        <f t="shared" si="15"/>
        <v>1227997.96</v>
      </c>
      <c r="G99" s="482">
        <f t="shared" si="15"/>
        <v>3108429.41</v>
      </c>
      <c r="H99" s="208">
        <f>SUM(H95:H98)</f>
        <v>26151139.710000001</v>
      </c>
    </row>
    <row r="100" spans="2:11" ht="24" thickTop="1"/>
    <row r="101" spans="2:11">
      <c r="B101" s="24" t="s">
        <v>67</v>
      </c>
    </row>
    <row r="102" spans="2:11">
      <c r="B102" s="198" t="s">
        <v>83</v>
      </c>
      <c r="C102" s="199" t="s">
        <v>178</v>
      </c>
      <c r="D102" s="476" t="s">
        <v>3</v>
      </c>
      <c r="E102" s="477" t="s">
        <v>4</v>
      </c>
      <c r="F102" s="476" t="s">
        <v>5</v>
      </c>
      <c r="G102" s="477" t="s">
        <v>51</v>
      </c>
      <c r="H102" s="198" t="s">
        <v>6</v>
      </c>
    </row>
    <row r="103" spans="2:11">
      <c r="B103" s="15" t="s">
        <v>132</v>
      </c>
      <c r="C103" s="200">
        <v>41.56</v>
      </c>
      <c r="D103" s="33">
        <v>805635.25</v>
      </c>
      <c r="E103" s="34">
        <v>3944572.61</v>
      </c>
      <c r="F103" s="33">
        <v>205512.46</v>
      </c>
      <c r="G103" s="34">
        <v>1176665.92</v>
      </c>
      <c r="H103" s="196">
        <f>SUM(D103:G103)</f>
        <v>6132386.2399999993</v>
      </c>
      <c r="K103" s="259"/>
    </row>
    <row r="104" spans="2:11">
      <c r="B104" s="15" t="s">
        <v>133</v>
      </c>
      <c r="C104" s="200">
        <v>10.84</v>
      </c>
      <c r="D104" s="33">
        <v>210132.01</v>
      </c>
      <c r="E104" s="34">
        <v>1028853.88</v>
      </c>
      <c r="F104" s="33">
        <v>53603.35</v>
      </c>
      <c r="G104" s="34">
        <v>306907.09000000003</v>
      </c>
      <c r="H104" s="196">
        <f t="shared" ref="H104:H114" si="16">SUM(D104:G104)</f>
        <v>1599496.3300000003</v>
      </c>
      <c r="K104" s="259"/>
    </row>
    <row r="105" spans="2:11">
      <c r="B105" s="15" t="s">
        <v>134</v>
      </c>
      <c r="C105" s="200">
        <v>12</v>
      </c>
      <c r="D105" s="33">
        <v>232618.46</v>
      </c>
      <c r="E105" s="34">
        <v>1138952.6299999999</v>
      </c>
      <c r="F105" s="33">
        <v>59339.5</v>
      </c>
      <c r="G105" s="34">
        <v>339749.55</v>
      </c>
      <c r="H105" s="196">
        <f t="shared" si="16"/>
        <v>1770660.14</v>
      </c>
      <c r="K105" s="259"/>
    </row>
    <row r="106" spans="2:11">
      <c r="B106" s="15" t="s">
        <v>135</v>
      </c>
      <c r="C106" s="200">
        <v>0.9</v>
      </c>
      <c r="D106" s="33">
        <v>17446.38</v>
      </c>
      <c r="E106" s="34">
        <v>85421.45</v>
      </c>
      <c r="F106" s="33">
        <v>4450.46</v>
      </c>
      <c r="G106" s="34">
        <v>25481.22</v>
      </c>
      <c r="H106" s="196">
        <f t="shared" si="16"/>
        <v>132799.51</v>
      </c>
      <c r="K106" s="259"/>
    </row>
    <row r="107" spans="2:11">
      <c r="B107" s="15" t="s">
        <v>136</v>
      </c>
      <c r="C107" s="200">
        <v>14.8</v>
      </c>
      <c r="D107" s="33">
        <v>286896.09999999998</v>
      </c>
      <c r="E107" s="34">
        <v>1404708.24</v>
      </c>
      <c r="F107" s="33">
        <v>73185.38</v>
      </c>
      <c r="G107" s="34">
        <v>419024.45</v>
      </c>
      <c r="H107" s="196">
        <f t="shared" si="16"/>
        <v>2183814.17</v>
      </c>
      <c r="K107" s="259"/>
    </row>
    <row r="108" spans="2:11">
      <c r="B108" s="15" t="s">
        <v>137</v>
      </c>
      <c r="C108" s="200">
        <v>0.4</v>
      </c>
      <c r="D108" s="33">
        <v>7753.95</v>
      </c>
      <c r="E108" s="34">
        <v>37965.089999999997</v>
      </c>
      <c r="F108" s="33">
        <v>1977.98</v>
      </c>
      <c r="G108" s="34">
        <v>11324.99</v>
      </c>
      <c r="H108" s="196">
        <f t="shared" si="16"/>
        <v>59022.009999999995</v>
      </c>
      <c r="K108" s="259"/>
    </row>
    <row r="109" spans="2:11">
      <c r="B109" s="15" t="s">
        <v>138</v>
      </c>
      <c r="C109" s="200">
        <v>0.12</v>
      </c>
      <c r="D109" s="33">
        <v>2326.1799999999998</v>
      </c>
      <c r="E109" s="34">
        <v>11389.53</v>
      </c>
      <c r="F109" s="33">
        <v>593.39</v>
      </c>
      <c r="G109" s="34">
        <v>3397.5</v>
      </c>
      <c r="H109" s="196">
        <f t="shared" si="16"/>
        <v>17706.599999999999</v>
      </c>
      <c r="K109" s="259"/>
    </row>
    <row r="110" spans="2:11">
      <c r="B110" s="15" t="s">
        <v>139</v>
      </c>
      <c r="C110" s="200">
        <v>7.96</v>
      </c>
      <c r="D110" s="33">
        <v>154303.57999999999</v>
      </c>
      <c r="E110" s="34">
        <v>755505.25</v>
      </c>
      <c r="F110" s="33">
        <v>39361.870000000003</v>
      </c>
      <c r="G110" s="34">
        <v>225367.2</v>
      </c>
      <c r="H110" s="196">
        <f t="shared" si="16"/>
        <v>1174537.8999999999</v>
      </c>
      <c r="K110" s="259"/>
    </row>
    <row r="111" spans="2:11">
      <c r="B111" s="15" t="s">
        <v>140</v>
      </c>
      <c r="C111" s="200">
        <v>2.33</v>
      </c>
      <c r="D111" s="33">
        <v>45166.75</v>
      </c>
      <c r="E111" s="34">
        <v>221146.64</v>
      </c>
      <c r="F111" s="33">
        <v>11521.75</v>
      </c>
      <c r="G111" s="34">
        <v>65968.039999999994</v>
      </c>
      <c r="H111" s="196">
        <f t="shared" si="16"/>
        <v>343803.18</v>
      </c>
      <c r="K111" s="259"/>
    </row>
    <row r="112" spans="2:11">
      <c r="B112" s="15" t="s">
        <v>141</v>
      </c>
      <c r="C112" s="200">
        <v>0.09</v>
      </c>
      <c r="D112" s="33">
        <v>1744.64</v>
      </c>
      <c r="E112" s="34">
        <v>8542.14</v>
      </c>
      <c r="F112" s="33">
        <v>445.05</v>
      </c>
      <c r="G112" s="34">
        <v>2548.12</v>
      </c>
      <c r="H112" s="196">
        <f t="shared" si="16"/>
        <v>13279.949999999997</v>
      </c>
      <c r="K112" s="259"/>
    </row>
    <row r="113" spans="2:11">
      <c r="B113" s="15" t="s">
        <v>142</v>
      </c>
      <c r="C113" s="200">
        <v>0.12</v>
      </c>
      <c r="D113" s="33">
        <v>2326.1799999999998</v>
      </c>
      <c r="E113" s="34">
        <v>11389.53</v>
      </c>
      <c r="F113" s="33">
        <v>593.39</v>
      </c>
      <c r="G113" s="34">
        <v>3397.5</v>
      </c>
      <c r="H113" s="196">
        <f t="shared" si="16"/>
        <v>17706.599999999999</v>
      </c>
      <c r="K113" s="259"/>
    </row>
    <row r="114" spans="2:11">
      <c r="B114" s="15" t="s">
        <v>143</v>
      </c>
      <c r="C114" s="200">
        <v>8.8800000000000008</v>
      </c>
      <c r="D114" s="33">
        <v>172137.66</v>
      </c>
      <c r="E114" s="34">
        <v>842824.95</v>
      </c>
      <c r="F114" s="33">
        <v>43911.23</v>
      </c>
      <c r="G114" s="34">
        <v>251414.67</v>
      </c>
      <c r="H114" s="196">
        <f t="shared" si="16"/>
        <v>1310288.51</v>
      </c>
      <c r="K114" s="259"/>
    </row>
    <row r="115" spans="2:11" ht="24" thickBot="1">
      <c r="B115" s="201" t="s">
        <v>6</v>
      </c>
      <c r="C115" s="208">
        <f t="shared" ref="C115:G115" si="17">SUM(C103:C114)</f>
        <v>100.00000000000001</v>
      </c>
      <c r="D115" s="482">
        <f>SUM(D103:D114)</f>
        <v>1938487.1399999994</v>
      </c>
      <c r="E115" s="482">
        <f>SUM(E103:E114)</f>
        <v>9491271.9399999995</v>
      </c>
      <c r="F115" s="482">
        <f t="shared" si="17"/>
        <v>494495.81</v>
      </c>
      <c r="G115" s="482">
        <f t="shared" si="17"/>
        <v>2831246.2500000005</v>
      </c>
      <c r="H115" s="208">
        <f>SUM(H103:H114)</f>
        <v>14755501.139999997</v>
      </c>
      <c r="K115" s="259"/>
    </row>
    <row r="116" spans="2:11" ht="24" thickTop="1">
      <c r="B116" s="14"/>
      <c r="C116" s="200"/>
      <c r="D116" s="479"/>
      <c r="E116" s="479"/>
      <c r="F116" s="479"/>
      <c r="G116" s="479"/>
      <c r="H116" s="207"/>
      <c r="K116" s="259"/>
    </row>
    <row r="117" spans="2:11">
      <c r="B117" s="24" t="s">
        <v>68</v>
      </c>
    </row>
    <row r="118" spans="2:11">
      <c r="B118" s="198" t="s">
        <v>83</v>
      </c>
      <c r="C118" s="199" t="s">
        <v>178</v>
      </c>
      <c r="D118" s="476" t="s">
        <v>3</v>
      </c>
      <c r="E118" s="477" t="s">
        <v>4</v>
      </c>
      <c r="F118" s="476" t="s">
        <v>5</v>
      </c>
      <c r="G118" s="477" t="s">
        <v>51</v>
      </c>
      <c r="H118" s="198" t="s">
        <v>6</v>
      </c>
    </row>
    <row r="119" spans="2:11">
      <c r="B119" s="15" t="s">
        <v>319</v>
      </c>
      <c r="C119" s="200">
        <v>98.76</v>
      </c>
      <c r="D119" s="33">
        <v>111092790.64</v>
      </c>
      <c r="E119" s="34">
        <v>549355191.14999998</v>
      </c>
      <c r="F119" s="33">
        <v>1977874.5</v>
      </c>
      <c r="G119" s="34">
        <v>6688130.71</v>
      </c>
      <c r="H119" s="196">
        <f>SUM(D119:G119)</f>
        <v>669113987</v>
      </c>
      <c r="K119" s="259"/>
    </row>
    <row r="120" spans="2:11">
      <c r="B120" s="15" t="s">
        <v>320</v>
      </c>
      <c r="C120" s="200">
        <v>0.84</v>
      </c>
      <c r="D120" s="33">
        <v>944896.15</v>
      </c>
      <c r="E120" s="34">
        <v>4672522.8899999997</v>
      </c>
      <c r="F120" s="33">
        <v>16822.75</v>
      </c>
      <c r="G120" s="34">
        <v>56885.68</v>
      </c>
      <c r="H120" s="196">
        <f t="shared" ref="H120:H121" si="18">SUM(D120:G120)</f>
        <v>5691127.4699999997</v>
      </c>
      <c r="K120" s="259"/>
    </row>
    <row r="121" spans="2:11">
      <c r="B121" s="15" t="s">
        <v>321</v>
      </c>
      <c r="C121" s="200">
        <v>0.4</v>
      </c>
      <c r="D121" s="33">
        <v>449950.55</v>
      </c>
      <c r="E121" s="34">
        <v>2225010.9</v>
      </c>
      <c r="F121" s="33">
        <v>8010.83</v>
      </c>
      <c r="G121" s="34">
        <v>27088.42</v>
      </c>
      <c r="H121" s="196">
        <f t="shared" si="18"/>
        <v>2710060.6999999997</v>
      </c>
      <c r="K121" s="259"/>
    </row>
    <row r="122" spans="2:11" ht="24" thickBot="1">
      <c r="B122" s="201" t="s">
        <v>6</v>
      </c>
      <c r="C122" s="208">
        <f t="shared" ref="C122:G122" si="19">SUM(C119:C121)</f>
        <v>100.00000000000001</v>
      </c>
      <c r="D122" s="482">
        <f t="shared" si="19"/>
        <v>112487637.34</v>
      </c>
      <c r="E122" s="482">
        <f t="shared" si="19"/>
        <v>556252724.93999994</v>
      </c>
      <c r="F122" s="482">
        <f t="shared" si="19"/>
        <v>2002708.08</v>
      </c>
      <c r="G122" s="482">
        <f t="shared" si="19"/>
        <v>6772104.8099999996</v>
      </c>
      <c r="H122" s="208">
        <f>SUM(H119:H121)</f>
        <v>677515175.17000008</v>
      </c>
      <c r="K122" s="259"/>
    </row>
    <row r="123" spans="2:11" ht="24" thickTop="1">
      <c r="B123" s="14"/>
      <c r="C123" s="200"/>
      <c r="D123" s="479"/>
      <c r="E123" s="479"/>
      <c r="F123" s="479"/>
      <c r="G123" s="479"/>
      <c r="H123" s="207"/>
    </row>
    <row r="124" spans="2:11">
      <c r="B124" s="24" t="s">
        <v>69</v>
      </c>
    </row>
    <row r="125" spans="2:11">
      <c r="B125" s="137" t="s">
        <v>83</v>
      </c>
      <c r="C125" s="199" t="s">
        <v>178</v>
      </c>
      <c r="D125" s="476" t="s">
        <v>3</v>
      </c>
      <c r="E125" s="477" t="s">
        <v>4</v>
      </c>
      <c r="F125" s="476" t="s">
        <v>5</v>
      </c>
      <c r="G125" s="477" t="s">
        <v>51</v>
      </c>
      <c r="H125" s="198" t="s">
        <v>6</v>
      </c>
    </row>
    <row r="126" spans="2:11">
      <c r="B126" s="257" t="s">
        <v>149</v>
      </c>
      <c r="C126" s="200">
        <v>0.38</v>
      </c>
      <c r="D126" s="33">
        <v>15626.64</v>
      </c>
      <c r="E126" s="34">
        <v>76511.570000000007</v>
      </c>
      <c r="F126" s="33">
        <v>1628.54</v>
      </c>
      <c r="G126" s="34">
        <v>18142.63</v>
      </c>
      <c r="H126" s="196">
        <f>SUM(D126:G126)</f>
        <v>111909.38</v>
      </c>
      <c r="K126" s="259"/>
    </row>
    <row r="127" spans="2:11" s="270" customFormat="1">
      <c r="B127" s="266" t="s">
        <v>322</v>
      </c>
      <c r="C127" s="267">
        <v>2.81</v>
      </c>
      <c r="D127" s="268">
        <v>115554.89</v>
      </c>
      <c r="E127" s="269">
        <v>565782.9</v>
      </c>
      <c r="F127" s="268">
        <v>12042.62</v>
      </c>
      <c r="G127" s="269">
        <v>134160.01</v>
      </c>
      <c r="H127" s="196">
        <f t="shared" ref="H127:H139" si="20">SUM(D127:G127)</f>
        <v>827540.42</v>
      </c>
      <c r="J127" s="271"/>
      <c r="K127" s="272"/>
    </row>
    <row r="128" spans="2:11" s="270" customFormat="1">
      <c r="B128" s="266" t="s">
        <v>323</v>
      </c>
      <c r="C128" s="267">
        <v>0.75</v>
      </c>
      <c r="D128" s="268">
        <v>30842.05</v>
      </c>
      <c r="E128" s="269">
        <v>151009.67000000001</v>
      </c>
      <c r="F128" s="268">
        <v>3214.22</v>
      </c>
      <c r="G128" s="269">
        <v>35807.83</v>
      </c>
      <c r="H128" s="196">
        <f t="shared" si="20"/>
        <v>220873.77000000002</v>
      </c>
      <c r="J128" s="271"/>
      <c r="K128" s="272"/>
    </row>
    <row r="129" spans="2:11">
      <c r="B129" s="22" t="s">
        <v>324</v>
      </c>
      <c r="C129" s="200">
        <v>1.07</v>
      </c>
      <c r="D129" s="33">
        <v>44001.33</v>
      </c>
      <c r="E129" s="34">
        <v>215440.46</v>
      </c>
      <c r="F129" s="33">
        <v>4585.62</v>
      </c>
      <c r="G129" s="34">
        <v>51085.84</v>
      </c>
      <c r="H129" s="196">
        <f t="shared" si="20"/>
        <v>315113.25</v>
      </c>
      <c r="K129" s="259"/>
    </row>
    <row r="130" spans="2:11">
      <c r="B130" s="22" t="s">
        <v>151</v>
      </c>
      <c r="C130" s="200">
        <v>1.25</v>
      </c>
      <c r="D130" s="33">
        <v>51403.42</v>
      </c>
      <c r="E130" s="34">
        <v>251682.78</v>
      </c>
      <c r="F130" s="33">
        <v>5357.04</v>
      </c>
      <c r="G130" s="34">
        <v>59679.72</v>
      </c>
      <c r="H130" s="196">
        <f t="shared" si="20"/>
        <v>368122.95999999996</v>
      </c>
      <c r="K130" s="259"/>
    </row>
    <row r="131" spans="2:11">
      <c r="B131" s="22" t="s">
        <v>152</v>
      </c>
      <c r="C131" s="200">
        <v>0.94</v>
      </c>
      <c r="D131" s="33">
        <v>38655.370000000003</v>
      </c>
      <c r="E131" s="34">
        <v>189265.45</v>
      </c>
      <c r="F131" s="33">
        <v>4028.49</v>
      </c>
      <c r="G131" s="34">
        <v>44879.15</v>
      </c>
      <c r="H131" s="196">
        <f t="shared" si="20"/>
        <v>276828.46000000002</v>
      </c>
      <c r="K131" s="259"/>
    </row>
    <row r="132" spans="2:11">
      <c r="B132" s="22" t="s">
        <v>325</v>
      </c>
      <c r="C132" s="200">
        <v>0.04</v>
      </c>
      <c r="D132" s="33">
        <v>1644.91</v>
      </c>
      <c r="E132" s="34">
        <v>8053.85</v>
      </c>
      <c r="F132" s="33">
        <v>171.43</v>
      </c>
      <c r="G132" s="34">
        <v>1909.75</v>
      </c>
      <c r="H132" s="196">
        <f t="shared" si="20"/>
        <v>11779.94</v>
      </c>
      <c r="K132" s="259"/>
    </row>
    <row r="133" spans="2:11">
      <c r="B133" s="22" t="s">
        <v>326</v>
      </c>
      <c r="C133" s="200">
        <v>0.02</v>
      </c>
      <c r="D133" s="33">
        <v>822.45</v>
      </c>
      <c r="E133" s="34">
        <v>4026.92</v>
      </c>
      <c r="F133" s="33">
        <v>85.71</v>
      </c>
      <c r="G133" s="34">
        <v>954.88</v>
      </c>
      <c r="H133" s="196">
        <f t="shared" si="20"/>
        <v>5889.96</v>
      </c>
      <c r="K133" s="259"/>
    </row>
    <row r="134" spans="2:11">
      <c r="B134" s="22" t="s">
        <v>371</v>
      </c>
      <c r="C134" s="200">
        <v>2.44</v>
      </c>
      <c r="D134" s="33">
        <v>100339.48</v>
      </c>
      <c r="E134" s="34">
        <v>491284.79</v>
      </c>
      <c r="F134" s="33">
        <v>10456.94</v>
      </c>
      <c r="G134" s="34">
        <v>116494.81</v>
      </c>
      <c r="H134" s="196">
        <f t="shared" si="20"/>
        <v>718576.02</v>
      </c>
      <c r="K134" s="259"/>
    </row>
    <row r="135" spans="2:11">
      <c r="B135" s="22" t="s">
        <v>154</v>
      </c>
      <c r="C135" s="200">
        <v>4.63</v>
      </c>
      <c r="D135" s="33">
        <v>190398.27</v>
      </c>
      <c r="E135" s="34">
        <v>932233.03</v>
      </c>
      <c r="F135" s="33">
        <v>19842.47</v>
      </c>
      <c r="G135" s="34">
        <v>221053.68</v>
      </c>
      <c r="H135" s="196">
        <f t="shared" si="20"/>
        <v>1363527.45</v>
      </c>
      <c r="K135" s="259"/>
    </row>
    <row r="136" spans="2:11">
      <c r="B136" s="22" t="s">
        <v>156</v>
      </c>
      <c r="C136" s="200">
        <v>48.48</v>
      </c>
      <c r="D136" s="33">
        <v>1993630.25</v>
      </c>
      <c r="E136" s="34">
        <v>9761265.0800000001</v>
      </c>
      <c r="F136" s="33">
        <v>207767.37</v>
      </c>
      <c r="G136" s="34">
        <v>2314618.2000000002</v>
      </c>
      <c r="H136" s="196">
        <f t="shared" si="20"/>
        <v>14277280.899999999</v>
      </c>
      <c r="K136" s="259"/>
    </row>
    <row r="137" spans="2:11">
      <c r="B137" s="22" t="s">
        <v>157</v>
      </c>
      <c r="C137" s="200">
        <v>24.83</v>
      </c>
      <c r="D137" s="33">
        <v>1021077.54</v>
      </c>
      <c r="E137" s="34">
        <v>4999426.82</v>
      </c>
      <c r="F137" s="33">
        <v>106412.21</v>
      </c>
      <c r="G137" s="34">
        <v>1185477.93</v>
      </c>
      <c r="H137" s="196">
        <f t="shared" si="20"/>
        <v>7312394.5</v>
      </c>
      <c r="K137" s="259"/>
    </row>
    <row r="138" spans="2:11">
      <c r="B138" s="22" t="s">
        <v>158</v>
      </c>
      <c r="C138" s="200">
        <v>12.07</v>
      </c>
      <c r="D138" s="33">
        <v>496351.43</v>
      </c>
      <c r="E138" s="34">
        <v>2430248.96</v>
      </c>
      <c r="F138" s="33">
        <v>51727.56</v>
      </c>
      <c r="G138" s="34">
        <v>576267.36</v>
      </c>
      <c r="H138" s="196">
        <f t="shared" si="20"/>
        <v>3554595.31</v>
      </c>
      <c r="K138" s="259"/>
    </row>
    <row r="139" spans="2:11">
      <c r="B139" s="22" t="s">
        <v>372</v>
      </c>
      <c r="C139" s="200">
        <v>0.28999999999999998</v>
      </c>
      <c r="D139" s="33">
        <v>11925.59</v>
      </c>
      <c r="E139" s="34">
        <v>58390.41</v>
      </c>
      <c r="F139" s="33">
        <v>1242.83</v>
      </c>
      <c r="G139" s="34">
        <v>13845.69</v>
      </c>
      <c r="H139" s="196">
        <f t="shared" si="20"/>
        <v>85404.52</v>
      </c>
      <c r="K139" s="259"/>
    </row>
    <row r="140" spans="2:11" ht="24" thickBot="1">
      <c r="B140" s="433" t="s">
        <v>6</v>
      </c>
      <c r="C140" s="211">
        <f t="shared" ref="C140:G140" si="21">SUM(C126:C139)</f>
        <v>99.999999999999986</v>
      </c>
      <c r="D140" s="484">
        <f t="shared" si="21"/>
        <v>4112273.62</v>
      </c>
      <c r="E140" s="484">
        <f t="shared" si="21"/>
        <v>20134622.690000001</v>
      </c>
      <c r="F140" s="484">
        <f t="shared" si="21"/>
        <v>428563.05000000005</v>
      </c>
      <c r="G140" s="484">
        <f t="shared" si="21"/>
        <v>4774377.4800000004</v>
      </c>
      <c r="H140" s="211">
        <f>SUM(H126:H139)</f>
        <v>29449836.839999996</v>
      </c>
    </row>
    <row r="141" spans="2:11" ht="24" thickTop="1">
      <c r="B141" s="14"/>
      <c r="C141" s="200"/>
      <c r="D141" s="479"/>
      <c r="E141" s="479"/>
      <c r="F141" s="479"/>
      <c r="G141" s="479"/>
      <c r="H141" s="207"/>
    </row>
    <row r="142" spans="2:11">
      <c r="B142" s="24" t="s">
        <v>359</v>
      </c>
    </row>
    <row r="143" spans="2:11">
      <c r="B143" s="198" t="s">
        <v>83</v>
      </c>
      <c r="C143" s="199" t="s">
        <v>178</v>
      </c>
      <c r="D143" s="476" t="s">
        <v>3</v>
      </c>
      <c r="E143" s="477" t="s">
        <v>4</v>
      </c>
      <c r="F143" s="476" t="s">
        <v>5</v>
      </c>
      <c r="G143" s="477" t="s">
        <v>51</v>
      </c>
      <c r="H143" s="198" t="s">
        <v>6</v>
      </c>
    </row>
    <row r="144" spans="2:11">
      <c r="B144" s="3" t="s">
        <v>327</v>
      </c>
      <c r="C144" s="200">
        <v>16.87</v>
      </c>
      <c r="D144" s="33">
        <v>222891.91</v>
      </c>
      <c r="E144" s="34">
        <v>1091329.26</v>
      </c>
      <c r="F144" s="33">
        <v>19465</v>
      </c>
      <c r="G144" s="34">
        <v>21581.66</v>
      </c>
      <c r="H144" s="196">
        <f>SUM(D144:G144)</f>
        <v>1355267.8299999998</v>
      </c>
      <c r="K144" s="259"/>
    </row>
    <row r="145" spans="2:11">
      <c r="B145" s="3" t="s">
        <v>328</v>
      </c>
      <c r="C145" s="200">
        <v>38.979999999999997</v>
      </c>
      <c r="D145" s="33">
        <v>515016.4</v>
      </c>
      <c r="E145" s="34">
        <v>2521636.89</v>
      </c>
      <c r="F145" s="33">
        <v>44976.04</v>
      </c>
      <c r="G145" s="34">
        <v>49866.82</v>
      </c>
      <c r="H145" s="196">
        <f t="shared" ref="H145:H148" si="22">SUM(D145:G145)</f>
        <v>3131496.15</v>
      </c>
      <c r="K145" s="259"/>
    </row>
    <row r="146" spans="2:11">
      <c r="B146" s="3" t="s">
        <v>329</v>
      </c>
      <c r="C146" s="200">
        <v>16.18</v>
      </c>
      <c r="D146" s="33">
        <v>213775.41</v>
      </c>
      <c r="E146" s="34">
        <v>1046692.79</v>
      </c>
      <c r="F146" s="33">
        <v>18668.87</v>
      </c>
      <c r="G146" s="34">
        <v>20698.95</v>
      </c>
      <c r="H146" s="196">
        <f t="shared" si="22"/>
        <v>1299836.02</v>
      </c>
      <c r="K146" s="259"/>
    </row>
    <row r="147" spans="2:11">
      <c r="B147" s="3" t="s">
        <v>330</v>
      </c>
      <c r="C147" s="200">
        <v>9.75</v>
      </c>
      <c r="D147" s="33">
        <v>128820.16</v>
      </c>
      <c r="E147" s="34">
        <v>630732.68000000005</v>
      </c>
      <c r="F147" s="33">
        <v>11249.78</v>
      </c>
      <c r="G147" s="34">
        <v>12473.1</v>
      </c>
      <c r="H147" s="196">
        <f t="shared" si="22"/>
        <v>783275.72000000009</v>
      </c>
      <c r="K147" s="259"/>
    </row>
    <row r="148" spans="2:11">
      <c r="B148" s="16" t="s">
        <v>331</v>
      </c>
      <c r="C148" s="200">
        <v>18.22</v>
      </c>
      <c r="D148" s="485">
        <v>240728.55</v>
      </c>
      <c r="E148" s="479">
        <v>1178661.47</v>
      </c>
      <c r="F148" s="485">
        <v>21022.67</v>
      </c>
      <c r="G148" s="479">
        <v>23308.71</v>
      </c>
      <c r="H148" s="196">
        <f t="shared" si="22"/>
        <v>1463721.4</v>
      </c>
    </row>
    <row r="149" spans="2:11" ht="24" thickBot="1">
      <c r="B149" s="201" t="s">
        <v>6</v>
      </c>
      <c r="C149" s="168">
        <f t="shared" ref="C149:F149" si="23">SUM(C144:C148)</f>
        <v>100</v>
      </c>
      <c r="D149" s="168">
        <f t="shared" si="23"/>
        <v>1321232.4300000002</v>
      </c>
      <c r="E149" s="168">
        <f t="shared" si="23"/>
        <v>6469053.0899999999</v>
      </c>
      <c r="F149" s="168">
        <f t="shared" si="23"/>
        <v>115382.36</v>
      </c>
      <c r="G149" s="168">
        <f>SUM(G144:G148)</f>
        <v>127929.23999999999</v>
      </c>
      <c r="H149" s="168">
        <f>SUM(H144:H148)</f>
        <v>8033597.1199999992</v>
      </c>
    </row>
    <row r="150" spans="2:11" ht="24" thickTop="1"/>
    <row r="151" spans="2:11">
      <c r="B151" s="24" t="s">
        <v>162</v>
      </c>
    </row>
    <row r="152" spans="2:11">
      <c r="B152" s="198" t="s">
        <v>83</v>
      </c>
      <c r="C152" s="199" t="s">
        <v>178</v>
      </c>
      <c r="D152" s="476" t="s">
        <v>3</v>
      </c>
      <c r="E152" s="477" t="s">
        <v>4</v>
      </c>
      <c r="F152" s="476" t="s">
        <v>5</v>
      </c>
      <c r="G152" s="477" t="s">
        <v>51</v>
      </c>
      <c r="H152" s="198" t="s">
        <v>6</v>
      </c>
    </row>
    <row r="153" spans="2:11">
      <c r="B153" s="3" t="s">
        <v>333</v>
      </c>
      <c r="C153" s="200">
        <v>28.88</v>
      </c>
      <c r="D153" s="33">
        <v>2576876.36</v>
      </c>
      <c r="E153" s="33">
        <v>12616970.09</v>
      </c>
      <c r="F153" s="33">
        <v>230876.79999999999</v>
      </c>
      <c r="G153" s="33">
        <v>2374547.1</v>
      </c>
      <c r="H153" s="33">
        <f>SUM(D153:G153)</f>
        <v>17799270.350000001</v>
      </c>
      <c r="K153" s="259"/>
    </row>
    <row r="154" spans="2:11">
      <c r="B154" s="3" t="s">
        <v>334</v>
      </c>
      <c r="C154" s="200">
        <v>10.83</v>
      </c>
      <c r="D154" s="33">
        <v>966328.63</v>
      </c>
      <c r="E154" s="34">
        <v>4731363.79</v>
      </c>
      <c r="F154" s="33">
        <v>86578.8</v>
      </c>
      <c r="G154" s="34">
        <v>890455.16</v>
      </c>
      <c r="H154" s="33">
        <f t="shared" ref="H154:H157" si="24">SUM(D154:G154)</f>
        <v>6674726.3799999999</v>
      </c>
      <c r="K154" s="259"/>
    </row>
    <row r="155" spans="2:11">
      <c r="B155" s="3" t="s">
        <v>335</v>
      </c>
      <c r="C155" s="200">
        <v>1.81</v>
      </c>
      <c r="D155" s="33">
        <v>161500.91</v>
      </c>
      <c r="E155" s="34">
        <v>790745.01</v>
      </c>
      <c r="F155" s="33">
        <v>14469.77</v>
      </c>
      <c r="G155" s="34">
        <v>148820.29999999999</v>
      </c>
      <c r="H155" s="33">
        <f t="shared" si="24"/>
        <v>1115535.99</v>
      </c>
      <c r="K155" s="259"/>
    </row>
    <row r="156" spans="2:11">
      <c r="B156" s="3" t="s">
        <v>336</v>
      </c>
      <c r="C156" s="200">
        <v>23.83</v>
      </c>
      <c r="D156" s="33">
        <v>2126279.9</v>
      </c>
      <c r="E156" s="34">
        <v>10410747.83</v>
      </c>
      <c r="F156" s="33">
        <v>190505.34</v>
      </c>
      <c r="G156" s="34">
        <v>1959330.24</v>
      </c>
      <c r="H156" s="33">
        <f t="shared" si="24"/>
        <v>14686863.310000001</v>
      </c>
      <c r="K156" s="259"/>
    </row>
    <row r="157" spans="2:11">
      <c r="B157" s="15" t="s">
        <v>337</v>
      </c>
      <c r="C157" s="200">
        <v>34.65</v>
      </c>
      <c r="D157" s="485">
        <v>3091716.27</v>
      </c>
      <c r="E157" s="479">
        <v>15137742.859999999</v>
      </c>
      <c r="F157" s="485">
        <v>277004.2</v>
      </c>
      <c r="G157" s="479">
        <v>2848963.19</v>
      </c>
      <c r="H157" s="33">
        <f t="shared" si="24"/>
        <v>21355426.52</v>
      </c>
    </row>
    <row r="158" spans="2:11" ht="24" thickBot="1">
      <c r="B158" s="201" t="s">
        <v>6</v>
      </c>
      <c r="C158" s="35">
        <f>SUM(C153:C157)</f>
        <v>100</v>
      </c>
      <c r="D158" s="35">
        <f>SUM(D153:D157)</f>
        <v>8922702.0700000003</v>
      </c>
      <c r="E158" s="35">
        <f t="shared" ref="E158:G158" si="25">SUM(E153:E157)</f>
        <v>43687569.579999998</v>
      </c>
      <c r="F158" s="35">
        <f t="shared" si="25"/>
        <v>799434.90999999992</v>
      </c>
      <c r="G158" s="35">
        <f t="shared" si="25"/>
        <v>8222115.9900000002</v>
      </c>
      <c r="H158" s="35">
        <f>SUM(H153:H157)</f>
        <v>61631822.549999997</v>
      </c>
    </row>
    <row r="159" spans="2:11" ht="24" thickTop="1">
      <c r="B159" s="14"/>
      <c r="C159" s="34"/>
      <c r="D159" s="34"/>
      <c r="E159" s="34"/>
      <c r="F159" s="34"/>
      <c r="G159" s="34"/>
      <c r="H159" s="34"/>
    </row>
    <row r="160" spans="2:11">
      <c r="B160" s="14"/>
      <c r="C160" s="200"/>
      <c r="D160" s="479"/>
      <c r="E160" s="479"/>
      <c r="F160" s="479"/>
      <c r="G160" s="479"/>
      <c r="H160" s="34"/>
    </row>
    <row r="161" spans="2:11">
      <c r="B161" s="24" t="s">
        <v>175</v>
      </c>
    </row>
    <row r="162" spans="2:11">
      <c r="B162" s="198" t="s">
        <v>83</v>
      </c>
      <c r="C162" s="199" t="s">
        <v>178</v>
      </c>
      <c r="D162" s="476" t="s">
        <v>3</v>
      </c>
      <c r="E162" s="477" t="s">
        <v>4</v>
      </c>
      <c r="F162" s="476" t="s">
        <v>5</v>
      </c>
      <c r="G162" s="477" t="s">
        <v>51</v>
      </c>
      <c r="H162" s="198" t="s">
        <v>6</v>
      </c>
    </row>
    <row r="163" spans="2:11">
      <c r="B163" s="3" t="s">
        <v>164</v>
      </c>
      <c r="C163" s="200">
        <v>30.73</v>
      </c>
      <c r="D163" s="33">
        <v>6348525.2400000002</v>
      </c>
      <c r="E163" s="34">
        <v>31083816.949999999</v>
      </c>
      <c r="F163" s="33">
        <v>780053.97</v>
      </c>
      <c r="G163" s="34">
        <v>6474948.5099999998</v>
      </c>
      <c r="H163" s="33">
        <f>SUM(D163:G163)</f>
        <v>44687344.669999994</v>
      </c>
      <c r="K163" s="259"/>
    </row>
    <row r="164" spans="2:11">
      <c r="B164" s="3" t="s">
        <v>165</v>
      </c>
      <c r="C164" s="200">
        <v>69.27</v>
      </c>
      <c r="D164" s="33">
        <v>14310522.060000001</v>
      </c>
      <c r="E164" s="34">
        <v>70067556.150000006</v>
      </c>
      <c r="F164" s="33">
        <v>1758357.92</v>
      </c>
      <c r="G164" s="34">
        <v>14595498.970000001</v>
      </c>
      <c r="H164" s="33">
        <f>SUM(D164:G164)</f>
        <v>100731935.10000001</v>
      </c>
      <c r="K164" s="259"/>
    </row>
    <row r="165" spans="2:11" ht="24" thickBot="1">
      <c r="B165" s="201" t="s">
        <v>6</v>
      </c>
      <c r="C165" s="202">
        <f>SUM(C163:C164)</f>
        <v>100</v>
      </c>
      <c r="D165" s="35">
        <f t="shared" ref="D165:G165" si="26">SUM(D163:D164)</f>
        <v>20659047.300000001</v>
      </c>
      <c r="E165" s="35">
        <f t="shared" si="26"/>
        <v>101151373.10000001</v>
      </c>
      <c r="F165" s="35">
        <f t="shared" si="26"/>
        <v>2538411.8899999997</v>
      </c>
      <c r="G165" s="35">
        <f t="shared" si="26"/>
        <v>21070447.48</v>
      </c>
      <c r="H165" s="35">
        <f>SUM(H163:H164)</f>
        <v>145419279.77000001</v>
      </c>
    </row>
    <row r="166" spans="2:11" ht="24" thickTop="1">
      <c r="C166" s="23"/>
    </row>
    <row r="167" spans="2:11">
      <c r="B167" s="24" t="s">
        <v>295</v>
      </c>
    </row>
    <row r="168" spans="2:11">
      <c r="B168" s="198" t="s">
        <v>83</v>
      </c>
      <c r="C168" s="199" t="s">
        <v>178</v>
      </c>
      <c r="D168" s="476" t="s">
        <v>3</v>
      </c>
      <c r="E168" s="477" t="s">
        <v>4</v>
      </c>
      <c r="F168" s="476" t="s">
        <v>5</v>
      </c>
      <c r="G168" s="477" t="s">
        <v>51</v>
      </c>
      <c r="H168" s="198" t="s">
        <v>6</v>
      </c>
    </row>
    <row r="169" spans="2:11">
      <c r="B169" s="3" t="s">
        <v>346</v>
      </c>
      <c r="C169" s="200">
        <v>51.53</v>
      </c>
      <c r="D169" s="33">
        <v>11310443.550000001</v>
      </c>
      <c r="E169" s="34">
        <v>55378492.460000001</v>
      </c>
      <c r="F169" s="33">
        <v>617923.22</v>
      </c>
      <c r="G169" s="34">
        <v>19858853.390000001</v>
      </c>
      <c r="H169" s="33">
        <f>SUM(D169:G169)</f>
        <v>87165712.620000005</v>
      </c>
      <c r="K169" s="259"/>
    </row>
    <row r="170" spans="2:11">
      <c r="B170" s="3" t="s">
        <v>347</v>
      </c>
      <c r="C170" s="200">
        <v>17.91</v>
      </c>
      <c r="D170" s="33">
        <v>3931108.94</v>
      </c>
      <c r="E170" s="34">
        <v>19247599.449999999</v>
      </c>
      <c r="F170" s="33">
        <v>214768.19</v>
      </c>
      <c r="G170" s="34">
        <v>6902232.96</v>
      </c>
      <c r="H170" s="33">
        <f t="shared" ref="H170:H171" si="27">SUM(D170:G170)</f>
        <v>30295709.540000003</v>
      </c>
      <c r="K170" s="259"/>
    </row>
    <row r="171" spans="2:11">
      <c r="B171" s="15" t="s">
        <v>348</v>
      </c>
      <c r="C171" s="200">
        <v>30.56</v>
      </c>
      <c r="D171" s="485">
        <v>6707687.8499999996</v>
      </c>
      <c r="E171" s="479">
        <v>32842358.420000002</v>
      </c>
      <c r="F171" s="485">
        <v>366460.96</v>
      </c>
      <c r="G171" s="479">
        <v>11777344.449999999</v>
      </c>
      <c r="H171" s="33">
        <f t="shared" si="27"/>
        <v>51693851.680000007</v>
      </c>
      <c r="K171" s="259"/>
    </row>
    <row r="172" spans="2:11" ht="24" thickBot="1">
      <c r="B172" s="201" t="s">
        <v>6</v>
      </c>
      <c r="C172" s="202">
        <f>SUM(C169:C171)</f>
        <v>100</v>
      </c>
      <c r="D172" s="35">
        <f>SUM(D169:D171)</f>
        <v>21949240.34</v>
      </c>
      <c r="E172" s="35">
        <f t="shared" ref="E172:G172" si="28">SUM(E169:E171)</f>
        <v>107468450.33</v>
      </c>
      <c r="F172" s="35">
        <f t="shared" si="28"/>
        <v>1199152.3699999999</v>
      </c>
      <c r="G172" s="35">
        <f t="shared" si="28"/>
        <v>38538430.799999997</v>
      </c>
      <c r="H172" s="35">
        <f>SUM(H169:H171)</f>
        <v>169155273.84000003</v>
      </c>
    </row>
    <row r="173" spans="2:11" ht="24" thickTop="1">
      <c r="B173" s="14"/>
      <c r="C173" s="200"/>
      <c r="D173" s="34"/>
      <c r="E173" s="34"/>
      <c r="F173" s="34"/>
      <c r="G173" s="34"/>
      <c r="H173" s="34"/>
    </row>
    <row r="175" spans="2:11" ht="26.25">
      <c r="B175" s="212" t="s">
        <v>70</v>
      </c>
    </row>
    <row r="177" spans="2:11">
      <c r="B177" s="198" t="s">
        <v>83</v>
      </c>
      <c r="C177" s="199" t="s">
        <v>178</v>
      </c>
      <c r="D177" s="476" t="s">
        <v>3</v>
      </c>
      <c r="E177" s="477" t="s">
        <v>4</v>
      </c>
      <c r="F177" s="476" t="s">
        <v>5</v>
      </c>
      <c r="G177" s="477" t="s">
        <v>51</v>
      </c>
      <c r="H177" s="198" t="s">
        <v>6</v>
      </c>
    </row>
    <row r="178" spans="2:11">
      <c r="B178" s="15" t="s">
        <v>373</v>
      </c>
      <c r="C178" s="200">
        <v>23.143306768687498</v>
      </c>
      <c r="D178" s="33">
        <v>9612992.8699999992</v>
      </c>
      <c r="E178" s="34">
        <v>47067389.600000001</v>
      </c>
      <c r="F178" s="33">
        <v>803555.71</v>
      </c>
      <c r="G178" s="34">
        <v>11296940.26</v>
      </c>
      <c r="H178" s="33">
        <f>SUM(D178:G178)</f>
        <v>68780878.439999998</v>
      </c>
      <c r="K178" s="259"/>
    </row>
    <row r="179" spans="2:11">
      <c r="B179" s="15" t="s">
        <v>356</v>
      </c>
      <c r="C179" s="200">
        <v>6.4026678978835001</v>
      </c>
      <c r="D179" s="33">
        <v>3127313.21</v>
      </c>
      <c r="E179" s="34">
        <v>15312033.65</v>
      </c>
      <c r="F179" s="33">
        <v>436804.66</v>
      </c>
      <c r="G179" s="34">
        <v>4860889.45</v>
      </c>
      <c r="H179" s="33">
        <f t="shared" ref="H179:H187" si="29">SUM(D179:G179)</f>
        <v>23737040.969999999</v>
      </c>
      <c r="K179" s="259"/>
    </row>
    <row r="180" spans="2:11">
      <c r="B180" s="15" t="s">
        <v>357</v>
      </c>
      <c r="C180" s="200">
        <v>20.441847624562506</v>
      </c>
      <c r="D180" s="33">
        <v>6562974.8499999996</v>
      </c>
      <c r="E180" s="34">
        <v>32133810.829999998</v>
      </c>
      <c r="F180" s="33">
        <v>1133219.5900000001</v>
      </c>
      <c r="G180" s="34">
        <v>6793112.1500000004</v>
      </c>
      <c r="H180" s="33">
        <f t="shared" si="29"/>
        <v>46623117.420000002</v>
      </c>
      <c r="K180" s="259"/>
    </row>
    <row r="181" spans="2:11">
      <c r="B181" s="15" t="s">
        <v>374</v>
      </c>
      <c r="C181" s="200">
        <v>5.942147279621202</v>
      </c>
      <c r="D181" s="33">
        <v>2908686.3</v>
      </c>
      <c r="E181" s="34">
        <v>14241586.689999999</v>
      </c>
      <c r="F181" s="33">
        <v>173073.54</v>
      </c>
      <c r="G181" s="34">
        <v>5199582.55</v>
      </c>
      <c r="H181" s="33">
        <f t="shared" si="29"/>
        <v>22522929.079999998</v>
      </c>
      <c r="K181" s="259"/>
    </row>
    <row r="182" spans="2:11">
      <c r="B182" s="15" t="s">
        <v>375</v>
      </c>
      <c r="C182" s="200">
        <v>6.9561623993488908</v>
      </c>
      <c r="D182" s="33">
        <v>5417102.8499999996</v>
      </c>
      <c r="E182" s="34">
        <v>26523362.039999999</v>
      </c>
      <c r="F182" s="33">
        <v>708777.35</v>
      </c>
      <c r="G182" s="34">
        <v>6519800.0499999998</v>
      </c>
      <c r="H182" s="33">
        <f t="shared" si="29"/>
        <v>39169042.289999999</v>
      </c>
      <c r="K182" s="259"/>
    </row>
    <row r="183" spans="2:11">
      <c r="B183" s="15" t="s">
        <v>376</v>
      </c>
      <c r="C183" s="200">
        <v>15.034638084843843</v>
      </c>
      <c r="D183" s="33">
        <v>5533128.54</v>
      </c>
      <c r="E183" s="34">
        <v>27091450.129999999</v>
      </c>
      <c r="F183" s="33">
        <v>350267.87</v>
      </c>
      <c r="G183" s="34">
        <v>5086432.83</v>
      </c>
      <c r="H183" s="33">
        <f t="shared" si="29"/>
        <v>38061279.369999997</v>
      </c>
      <c r="K183" s="259"/>
    </row>
    <row r="184" spans="2:11">
      <c r="B184" s="15" t="s">
        <v>377</v>
      </c>
      <c r="C184" s="200">
        <v>4.5946423975870356</v>
      </c>
      <c r="D184" s="33">
        <v>1408999.28</v>
      </c>
      <c r="E184" s="34">
        <v>6898779.5099999998</v>
      </c>
      <c r="F184" s="33">
        <v>506858.23999999999</v>
      </c>
      <c r="G184" s="34">
        <v>481208.24</v>
      </c>
      <c r="H184" s="33">
        <f t="shared" si="29"/>
        <v>9295845.2699999996</v>
      </c>
      <c r="K184" s="259"/>
    </row>
    <row r="185" spans="2:11">
      <c r="B185" s="15" t="s">
        <v>378</v>
      </c>
      <c r="C185" s="200">
        <v>10.328817809332325</v>
      </c>
      <c r="D185" s="33">
        <v>1664960.82</v>
      </c>
      <c r="E185" s="34">
        <v>8152025.1399999997</v>
      </c>
      <c r="F185" s="33">
        <v>791193.32</v>
      </c>
      <c r="G185" s="34">
        <v>4901849.3899999997</v>
      </c>
      <c r="H185" s="33">
        <f t="shared" si="29"/>
        <v>15510028.669999998</v>
      </c>
      <c r="K185" s="259"/>
    </row>
    <row r="186" spans="2:11">
      <c r="B186" s="15" t="s">
        <v>358</v>
      </c>
      <c r="C186" s="200">
        <v>2.9921646446098489</v>
      </c>
      <c r="D186" s="33">
        <v>1788940.45</v>
      </c>
      <c r="E186" s="34">
        <v>8759057.5</v>
      </c>
      <c r="F186" s="33">
        <v>729381.34</v>
      </c>
      <c r="G186" s="34">
        <v>1602942.45</v>
      </c>
      <c r="H186" s="33">
        <f t="shared" si="29"/>
        <v>12880321.739999998</v>
      </c>
      <c r="K186" s="259"/>
    </row>
    <row r="187" spans="2:11">
      <c r="B187" s="15" t="s">
        <v>379</v>
      </c>
      <c r="C187" s="200">
        <v>4.1636050935233557</v>
      </c>
      <c r="D187" s="485">
        <v>2117107.0699999998</v>
      </c>
      <c r="E187" s="479">
        <v>10365835.560000001</v>
      </c>
      <c r="F187" s="485">
        <v>41207.99</v>
      </c>
      <c r="G187" s="479">
        <v>1303062.6200000001</v>
      </c>
      <c r="H187" s="33">
        <f t="shared" si="29"/>
        <v>13827213.240000002</v>
      </c>
      <c r="K187" s="259"/>
    </row>
    <row r="188" spans="2:11" ht="24" thickBot="1">
      <c r="B188" s="201" t="s">
        <v>6</v>
      </c>
      <c r="C188" s="202">
        <f>SUM(C178:C187)</f>
        <v>100</v>
      </c>
      <c r="D188" s="483">
        <f>SUM(D178:D187)</f>
        <v>40142206.240000002</v>
      </c>
      <c r="E188" s="483">
        <f t="shared" ref="E188:F188" si="30">SUM(E178:E187)</f>
        <v>196545330.64999998</v>
      </c>
      <c r="F188" s="483">
        <f t="shared" si="30"/>
        <v>5674339.6100000003</v>
      </c>
      <c r="G188" s="483">
        <f>SUM(G178:G187)</f>
        <v>48045819.990000002</v>
      </c>
      <c r="H188" s="213">
        <f>SUM(H178:H187)</f>
        <v>290407696.48999995</v>
      </c>
    </row>
    <row r="189" spans="2:11" ht="24" thickTop="1"/>
    <row r="190" spans="2:11">
      <c r="H190" s="209"/>
    </row>
    <row r="191" spans="2:11">
      <c r="H191" s="273"/>
    </row>
  </sheetData>
  <mergeCells count="1">
    <mergeCell ref="B1:H1"/>
  </mergeCells>
  <pageMargins left="0.7" right="0.7" top="0.75" bottom="0.75" header="0.3" footer="0.3"/>
  <pageSetup paperSize="9" scale="59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21792-E231-4DD4-B177-12DC04BFCA6C}">
  <sheetPr>
    <pageSetUpPr fitToPage="1"/>
  </sheetPr>
  <dimension ref="A1:L40"/>
  <sheetViews>
    <sheetView workbookViewId="0">
      <selection activeCell="A3" sqref="A3:F21"/>
    </sheetView>
  </sheetViews>
  <sheetFormatPr defaultRowHeight="21"/>
  <cols>
    <col min="1" max="1" width="55.875" style="1" bestFit="1" customWidth="1"/>
    <col min="2" max="2" width="16.375" style="1" bestFit="1" customWidth="1"/>
    <col min="3" max="3" width="17.25" style="1" bestFit="1" customWidth="1"/>
    <col min="4" max="4" width="15" style="1" bestFit="1" customWidth="1"/>
    <col min="5" max="5" width="15.125" style="1" bestFit="1" customWidth="1"/>
    <col min="6" max="6" width="16.25" style="1" bestFit="1" customWidth="1"/>
    <col min="7" max="7" width="12.125" style="1" bestFit="1" customWidth="1"/>
    <col min="8" max="8" width="8.375" style="1" bestFit="1" customWidth="1"/>
    <col min="9" max="9" width="13.25" style="1" bestFit="1" customWidth="1"/>
    <col min="10" max="10" width="12.25" style="1" customWidth="1"/>
    <col min="11" max="11" width="11.875" style="1" bestFit="1" customWidth="1"/>
    <col min="12" max="12" width="13.375" style="46" bestFit="1" customWidth="1"/>
    <col min="13" max="256" width="9.125" style="1"/>
    <col min="257" max="257" width="55.875" style="1" bestFit="1" customWidth="1"/>
    <col min="258" max="258" width="16.375" style="1" bestFit="1" customWidth="1"/>
    <col min="259" max="259" width="17.25" style="1" bestFit="1" customWidth="1"/>
    <col min="260" max="260" width="15" style="1" bestFit="1" customWidth="1"/>
    <col min="261" max="261" width="14.625" style="1" bestFit="1" customWidth="1"/>
    <col min="262" max="262" width="16.25" style="1" bestFit="1" customWidth="1"/>
    <col min="263" max="263" width="12.125" style="1" bestFit="1" customWidth="1"/>
    <col min="264" max="264" width="8.375" style="1" bestFit="1" customWidth="1"/>
    <col min="265" max="265" width="13.25" style="1" bestFit="1" customWidth="1"/>
    <col min="266" max="512" width="9.125" style="1"/>
    <col min="513" max="513" width="55.875" style="1" bestFit="1" customWidth="1"/>
    <col min="514" max="514" width="16.375" style="1" bestFit="1" customWidth="1"/>
    <col min="515" max="515" width="17.25" style="1" bestFit="1" customWidth="1"/>
    <col min="516" max="516" width="15" style="1" bestFit="1" customWidth="1"/>
    <col min="517" max="517" width="14.625" style="1" bestFit="1" customWidth="1"/>
    <col min="518" max="518" width="16.25" style="1" bestFit="1" customWidth="1"/>
    <col min="519" max="519" width="12.125" style="1" bestFit="1" customWidth="1"/>
    <col min="520" max="520" width="8.375" style="1" bestFit="1" customWidth="1"/>
    <col min="521" max="521" width="13.25" style="1" bestFit="1" customWidth="1"/>
    <col min="522" max="768" width="9.125" style="1"/>
    <col min="769" max="769" width="55.875" style="1" bestFit="1" customWidth="1"/>
    <col min="770" max="770" width="16.375" style="1" bestFit="1" customWidth="1"/>
    <col min="771" max="771" width="17.25" style="1" bestFit="1" customWidth="1"/>
    <col min="772" max="772" width="15" style="1" bestFit="1" customWidth="1"/>
    <col min="773" max="773" width="14.625" style="1" bestFit="1" customWidth="1"/>
    <col min="774" max="774" width="16.25" style="1" bestFit="1" customWidth="1"/>
    <col min="775" max="775" width="12.125" style="1" bestFit="1" customWidth="1"/>
    <col min="776" max="776" width="8.375" style="1" bestFit="1" customWidth="1"/>
    <col min="777" max="777" width="13.25" style="1" bestFit="1" customWidth="1"/>
    <col min="778" max="1024" width="9.125" style="1"/>
    <col min="1025" max="1025" width="55.875" style="1" bestFit="1" customWidth="1"/>
    <col min="1026" max="1026" width="16.375" style="1" bestFit="1" customWidth="1"/>
    <col min="1027" max="1027" width="17.25" style="1" bestFit="1" customWidth="1"/>
    <col min="1028" max="1028" width="15" style="1" bestFit="1" customWidth="1"/>
    <col min="1029" max="1029" width="14.625" style="1" bestFit="1" customWidth="1"/>
    <col min="1030" max="1030" width="16.25" style="1" bestFit="1" customWidth="1"/>
    <col min="1031" max="1031" width="12.125" style="1" bestFit="1" customWidth="1"/>
    <col min="1032" max="1032" width="8.375" style="1" bestFit="1" customWidth="1"/>
    <col min="1033" max="1033" width="13.25" style="1" bestFit="1" customWidth="1"/>
    <col min="1034" max="1280" width="9.125" style="1"/>
    <col min="1281" max="1281" width="55.875" style="1" bestFit="1" customWidth="1"/>
    <col min="1282" max="1282" width="16.375" style="1" bestFit="1" customWidth="1"/>
    <col min="1283" max="1283" width="17.25" style="1" bestFit="1" customWidth="1"/>
    <col min="1284" max="1284" width="15" style="1" bestFit="1" customWidth="1"/>
    <col min="1285" max="1285" width="14.625" style="1" bestFit="1" customWidth="1"/>
    <col min="1286" max="1286" width="16.25" style="1" bestFit="1" customWidth="1"/>
    <col min="1287" max="1287" width="12.125" style="1" bestFit="1" customWidth="1"/>
    <col min="1288" max="1288" width="8.375" style="1" bestFit="1" customWidth="1"/>
    <col min="1289" max="1289" width="13.25" style="1" bestFit="1" customWidth="1"/>
    <col min="1290" max="1536" width="9.125" style="1"/>
    <col min="1537" max="1537" width="55.875" style="1" bestFit="1" customWidth="1"/>
    <col min="1538" max="1538" width="16.375" style="1" bestFit="1" customWidth="1"/>
    <col min="1539" max="1539" width="17.25" style="1" bestFit="1" customWidth="1"/>
    <col min="1540" max="1540" width="15" style="1" bestFit="1" customWidth="1"/>
    <col min="1541" max="1541" width="14.625" style="1" bestFit="1" customWidth="1"/>
    <col min="1542" max="1542" width="16.25" style="1" bestFit="1" customWidth="1"/>
    <col min="1543" max="1543" width="12.125" style="1" bestFit="1" customWidth="1"/>
    <col min="1544" max="1544" width="8.375" style="1" bestFit="1" customWidth="1"/>
    <col min="1545" max="1545" width="13.25" style="1" bestFit="1" customWidth="1"/>
    <col min="1546" max="1792" width="9.125" style="1"/>
    <col min="1793" max="1793" width="55.875" style="1" bestFit="1" customWidth="1"/>
    <col min="1794" max="1794" width="16.375" style="1" bestFit="1" customWidth="1"/>
    <col min="1795" max="1795" width="17.25" style="1" bestFit="1" customWidth="1"/>
    <col min="1796" max="1796" width="15" style="1" bestFit="1" customWidth="1"/>
    <col min="1797" max="1797" width="14.625" style="1" bestFit="1" customWidth="1"/>
    <col min="1798" max="1798" width="16.25" style="1" bestFit="1" customWidth="1"/>
    <col min="1799" max="1799" width="12.125" style="1" bestFit="1" customWidth="1"/>
    <col min="1800" max="1800" width="8.375" style="1" bestFit="1" customWidth="1"/>
    <col min="1801" max="1801" width="13.25" style="1" bestFit="1" customWidth="1"/>
    <col min="1802" max="2048" width="9.125" style="1"/>
    <col min="2049" max="2049" width="55.875" style="1" bestFit="1" customWidth="1"/>
    <col min="2050" max="2050" width="16.375" style="1" bestFit="1" customWidth="1"/>
    <col min="2051" max="2051" width="17.25" style="1" bestFit="1" customWidth="1"/>
    <col min="2052" max="2052" width="15" style="1" bestFit="1" customWidth="1"/>
    <col min="2053" max="2053" width="14.625" style="1" bestFit="1" customWidth="1"/>
    <col min="2054" max="2054" width="16.25" style="1" bestFit="1" customWidth="1"/>
    <col min="2055" max="2055" width="12.125" style="1" bestFit="1" customWidth="1"/>
    <col min="2056" max="2056" width="8.375" style="1" bestFit="1" customWidth="1"/>
    <col min="2057" max="2057" width="13.25" style="1" bestFit="1" customWidth="1"/>
    <col min="2058" max="2304" width="9.125" style="1"/>
    <col min="2305" max="2305" width="55.875" style="1" bestFit="1" customWidth="1"/>
    <col min="2306" max="2306" width="16.375" style="1" bestFit="1" customWidth="1"/>
    <col min="2307" max="2307" width="17.25" style="1" bestFit="1" customWidth="1"/>
    <col min="2308" max="2308" width="15" style="1" bestFit="1" customWidth="1"/>
    <col min="2309" max="2309" width="14.625" style="1" bestFit="1" customWidth="1"/>
    <col min="2310" max="2310" width="16.25" style="1" bestFit="1" customWidth="1"/>
    <col min="2311" max="2311" width="12.125" style="1" bestFit="1" customWidth="1"/>
    <col min="2312" max="2312" width="8.375" style="1" bestFit="1" customWidth="1"/>
    <col min="2313" max="2313" width="13.25" style="1" bestFit="1" customWidth="1"/>
    <col min="2314" max="2560" width="9.125" style="1"/>
    <col min="2561" max="2561" width="55.875" style="1" bestFit="1" customWidth="1"/>
    <col min="2562" max="2562" width="16.375" style="1" bestFit="1" customWidth="1"/>
    <col min="2563" max="2563" width="17.25" style="1" bestFit="1" customWidth="1"/>
    <col min="2564" max="2564" width="15" style="1" bestFit="1" customWidth="1"/>
    <col min="2565" max="2565" width="14.625" style="1" bestFit="1" customWidth="1"/>
    <col min="2566" max="2566" width="16.25" style="1" bestFit="1" customWidth="1"/>
    <col min="2567" max="2567" width="12.125" style="1" bestFit="1" customWidth="1"/>
    <col min="2568" max="2568" width="8.375" style="1" bestFit="1" customWidth="1"/>
    <col min="2569" max="2569" width="13.25" style="1" bestFit="1" customWidth="1"/>
    <col min="2570" max="2816" width="9.125" style="1"/>
    <col min="2817" max="2817" width="55.875" style="1" bestFit="1" customWidth="1"/>
    <col min="2818" max="2818" width="16.375" style="1" bestFit="1" customWidth="1"/>
    <col min="2819" max="2819" width="17.25" style="1" bestFit="1" customWidth="1"/>
    <col min="2820" max="2820" width="15" style="1" bestFit="1" customWidth="1"/>
    <col min="2821" max="2821" width="14.625" style="1" bestFit="1" customWidth="1"/>
    <col min="2822" max="2822" width="16.25" style="1" bestFit="1" customWidth="1"/>
    <col min="2823" max="2823" width="12.125" style="1" bestFit="1" customWidth="1"/>
    <col min="2824" max="2824" width="8.375" style="1" bestFit="1" customWidth="1"/>
    <col min="2825" max="2825" width="13.25" style="1" bestFit="1" customWidth="1"/>
    <col min="2826" max="3072" width="9.125" style="1"/>
    <col min="3073" max="3073" width="55.875" style="1" bestFit="1" customWidth="1"/>
    <col min="3074" max="3074" width="16.375" style="1" bestFit="1" customWidth="1"/>
    <col min="3075" max="3075" width="17.25" style="1" bestFit="1" customWidth="1"/>
    <col min="3076" max="3076" width="15" style="1" bestFit="1" customWidth="1"/>
    <col min="3077" max="3077" width="14.625" style="1" bestFit="1" customWidth="1"/>
    <col min="3078" max="3078" width="16.25" style="1" bestFit="1" customWidth="1"/>
    <col min="3079" max="3079" width="12.125" style="1" bestFit="1" customWidth="1"/>
    <col min="3080" max="3080" width="8.375" style="1" bestFit="1" customWidth="1"/>
    <col min="3081" max="3081" width="13.25" style="1" bestFit="1" customWidth="1"/>
    <col min="3082" max="3328" width="9.125" style="1"/>
    <col min="3329" max="3329" width="55.875" style="1" bestFit="1" customWidth="1"/>
    <col min="3330" max="3330" width="16.375" style="1" bestFit="1" customWidth="1"/>
    <col min="3331" max="3331" width="17.25" style="1" bestFit="1" customWidth="1"/>
    <col min="3332" max="3332" width="15" style="1" bestFit="1" customWidth="1"/>
    <col min="3333" max="3333" width="14.625" style="1" bestFit="1" customWidth="1"/>
    <col min="3334" max="3334" width="16.25" style="1" bestFit="1" customWidth="1"/>
    <col min="3335" max="3335" width="12.125" style="1" bestFit="1" customWidth="1"/>
    <col min="3336" max="3336" width="8.375" style="1" bestFit="1" customWidth="1"/>
    <col min="3337" max="3337" width="13.25" style="1" bestFit="1" customWidth="1"/>
    <col min="3338" max="3584" width="9.125" style="1"/>
    <col min="3585" max="3585" width="55.875" style="1" bestFit="1" customWidth="1"/>
    <col min="3586" max="3586" width="16.375" style="1" bestFit="1" customWidth="1"/>
    <col min="3587" max="3587" width="17.25" style="1" bestFit="1" customWidth="1"/>
    <col min="3588" max="3588" width="15" style="1" bestFit="1" customWidth="1"/>
    <col min="3589" max="3589" width="14.625" style="1" bestFit="1" customWidth="1"/>
    <col min="3590" max="3590" width="16.25" style="1" bestFit="1" customWidth="1"/>
    <col min="3591" max="3591" width="12.125" style="1" bestFit="1" customWidth="1"/>
    <col min="3592" max="3592" width="8.375" style="1" bestFit="1" customWidth="1"/>
    <col min="3593" max="3593" width="13.25" style="1" bestFit="1" customWidth="1"/>
    <col min="3594" max="3840" width="9.125" style="1"/>
    <col min="3841" max="3841" width="55.875" style="1" bestFit="1" customWidth="1"/>
    <col min="3842" max="3842" width="16.375" style="1" bestFit="1" customWidth="1"/>
    <col min="3843" max="3843" width="17.25" style="1" bestFit="1" customWidth="1"/>
    <col min="3844" max="3844" width="15" style="1" bestFit="1" customWidth="1"/>
    <col min="3845" max="3845" width="14.625" style="1" bestFit="1" customWidth="1"/>
    <col min="3846" max="3846" width="16.25" style="1" bestFit="1" customWidth="1"/>
    <col min="3847" max="3847" width="12.125" style="1" bestFit="1" customWidth="1"/>
    <col min="3848" max="3848" width="8.375" style="1" bestFit="1" customWidth="1"/>
    <col min="3849" max="3849" width="13.25" style="1" bestFit="1" customWidth="1"/>
    <col min="3850" max="4096" width="9.125" style="1"/>
    <col min="4097" max="4097" width="55.875" style="1" bestFit="1" customWidth="1"/>
    <col min="4098" max="4098" width="16.375" style="1" bestFit="1" customWidth="1"/>
    <col min="4099" max="4099" width="17.25" style="1" bestFit="1" customWidth="1"/>
    <col min="4100" max="4100" width="15" style="1" bestFit="1" customWidth="1"/>
    <col min="4101" max="4101" width="14.625" style="1" bestFit="1" customWidth="1"/>
    <col min="4102" max="4102" width="16.25" style="1" bestFit="1" customWidth="1"/>
    <col min="4103" max="4103" width="12.125" style="1" bestFit="1" customWidth="1"/>
    <col min="4104" max="4104" width="8.375" style="1" bestFit="1" customWidth="1"/>
    <col min="4105" max="4105" width="13.25" style="1" bestFit="1" customWidth="1"/>
    <col min="4106" max="4352" width="9.125" style="1"/>
    <col min="4353" max="4353" width="55.875" style="1" bestFit="1" customWidth="1"/>
    <col min="4354" max="4354" width="16.375" style="1" bestFit="1" customWidth="1"/>
    <col min="4355" max="4355" width="17.25" style="1" bestFit="1" customWidth="1"/>
    <col min="4356" max="4356" width="15" style="1" bestFit="1" customWidth="1"/>
    <col min="4357" max="4357" width="14.625" style="1" bestFit="1" customWidth="1"/>
    <col min="4358" max="4358" width="16.25" style="1" bestFit="1" customWidth="1"/>
    <col min="4359" max="4359" width="12.125" style="1" bestFit="1" customWidth="1"/>
    <col min="4360" max="4360" width="8.375" style="1" bestFit="1" customWidth="1"/>
    <col min="4361" max="4361" width="13.25" style="1" bestFit="1" customWidth="1"/>
    <col min="4362" max="4608" width="9.125" style="1"/>
    <col min="4609" max="4609" width="55.875" style="1" bestFit="1" customWidth="1"/>
    <col min="4610" max="4610" width="16.375" style="1" bestFit="1" customWidth="1"/>
    <col min="4611" max="4611" width="17.25" style="1" bestFit="1" customWidth="1"/>
    <col min="4612" max="4612" width="15" style="1" bestFit="1" customWidth="1"/>
    <col min="4613" max="4613" width="14.625" style="1" bestFit="1" customWidth="1"/>
    <col min="4614" max="4614" width="16.25" style="1" bestFit="1" customWidth="1"/>
    <col min="4615" max="4615" width="12.125" style="1" bestFit="1" customWidth="1"/>
    <col min="4616" max="4616" width="8.375" style="1" bestFit="1" customWidth="1"/>
    <col min="4617" max="4617" width="13.25" style="1" bestFit="1" customWidth="1"/>
    <col min="4618" max="4864" width="9.125" style="1"/>
    <col min="4865" max="4865" width="55.875" style="1" bestFit="1" customWidth="1"/>
    <col min="4866" max="4866" width="16.375" style="1" bestFit="1" customWidth="1"/>
    <col min="4867" max="4867" width="17.25" style="1" bestFit="1" customWidth="1"/>
    <col min="4868" max="4868" width="15" style="1" bestFit="1" customWidth="1"/>
    <col min="4869" max="4869" width="14.625" style="1" bestFit="1" customWidth="1"/>
    <col min="4870" max="4870" width="16.25" style="1" bestFit="1" customWidth="1"/>
    <col min="4871" max="4871" width="12.125" style="1" bestFit="1" customWidth="1"/>
    <col min="4872" max="4872" width="8.375" style="1" bestFit="1" customWidth="1"/>
    <col min="4873" max="4873" width="13.25" style="1" bestFit="1" customWidth="1"/>
    <col min="4874" max="5120" width="9.125" style="1"/>
    <col min="5121" max="5121" width="55.875" style="1" bestFit="1" customWidth="1"/>
    <col min="5122" max="5122" width="16.375" style="1" bestFit="1" customWidth="1"/>
    <col min="5123" max="5123" width="17.25" style="1" bestFit="1" customWidth="1"/>
    <col min="5124" max="5124" width="15" style="1" bestFit="1" customWidth="1"/>
    <col min="5125" max="5125" width="14.625" style="1" bestFit="1" customWidth="1"/>
    <col min="5126" max="5126" width="16.25" style="1" bestFit="1" customWidth="1"/>
    <col min="5127" max="5127" width="12.125" style="1" bestFit="1" customWidth="1"/>
    <col min="5128" max="5128" width="8.375" style="1" bestFit="1" customWidth="1"/>
    <col min="5129" max="5129" width="13.25" style="1" bestFit="1" customWidth="1"/>
    <col min="5130" max="5376" width="9.125" style="1"/>
    <col min="5377" max="5377" width="55.875" style="1" bestFit="1" customWidth="1"/>
    <col min="5378" max="5378" width="16.375" style="1" bestFit="1" customWidth="1"/>
    <col min="5379" max="5379" width="17.25" style="1" bestFit="1" customWidth="1"/>
    <col min="5380" max="5380" width="15" style="1" bestFit="1" customWidth="1"/>
    <col min="5381" max="5381" width="14.625" style="1" bestFit="1" customWidth="1"/>
    <col min="5382" max="5382" width="16.25" style="1" bestFit="1" customWidth="1"/>
    <col min="5383" max="5383" width="12.125" style="1" bestFit="1" customWidth="1"/>
    <col min="5384" max="5384" width="8.375" style="1" bestFit="1" customWidth="1"/>
    <col min="5385" max="5385" width="13.25" style="1" bestFit="1" customWidth="1"/>
    <col min="5386" max="5632" width="9.125" style="1"/>
    <col min="5633" max="5633" width="55.875" style="1" bestFit="1" customWidth="1"/>
    <col min="5634" max="5634" width="16.375" style="1" bestFit="1" customWidth="1"/>
    <col min="5635" max="5635" width="17.25" style="1" bestFit="1" customWidth="1"/>
    <col min="5636" max="5636" width="15" style="1" bestFit="1" customWidth="1"/>
    <col min="5637" max="5637" width="14.625" style="1" bestFit="1" customWidth="1"/>
    <col min="5638" max="5638" width="16.25" style="1" bestFit="1" customWidth="1"/>
    <col min="5639" max="5639" width="12.125" style="1" bestFit="1" customWidth="1"/>
    <col min="5640" max="5640" width="8.375" style="1" bestFit="1" customWidth="1"/>
    <col min="5641" max="5641" width="13.25" style="1" bestFit="1" customWidth="1"/>
    <col min="5642" max="5888" width="9.125" style="1"/>
    <col min="5889" max="5889" width="55.875" style="1" bestFit="1" customWidth="1"/>
    <col min="5890" max="5890" width="16.375" style="1" bestFit="1" customWidth="1"/>
    <col min="5891" max="5891" width="17.25" style="1" bestFit="1" customWidth="1"/>
    <col min="5892" max="5892" width="15" style="1" bestFit="1" customWidth="1"/>
    <col min="5893" max="5893" width="14.625" style="1" bestFit="1" customWidth="1"/>
    <col min="5894" max="5894" width="16.25" style="1" bestFit="1" customWidth="1"/>
    <col min="5895" max="5895" width="12.125" style="1" bestFit="1" customWidth="1"/>
    <col min="5896" max="5896" width="8.375" style="1" bestFit="1" customWidth="1"/>
    <col min="5897" max="5897" width="13.25" style="1" bestFit="1" customWidth="1"/>
    <col min="5898" max="6144" width="9.125" style="1"/>
    <col min="6145" max="6145" width="55.875" style="1" bestFit="1" customWidth="1"/>
    <col min="6146" max="6146" width="16.375" style="1" bestFit="1" customWidth="1"/>
    <col min="6147" max="6147" width="17.25" style="1" bestFit="1" customWidth="1"/>
    <col min="6148" max="6148" width="15" style="1" bestFit="1" customWidth="1"/>
    <col min="6149" max="6149" width="14.625" style="1" bestFit="1" customWidth="1"/>
    <col min="6150" max="6150" width="16.25" style="1" bestFit="1" customWidth="1"/>
    <col min="6151" max="6151" width="12.125" style="1" bestFit="1" customWidth="1"/>
    <col min="6152" max="6152" width="8.375" style="1" bestFit="1" customWidth="1"/>
    <col min="6153" max="6153" width="13.25" style="1" bestFit="1" customWidth="1"/>
    <col min="6154" max="6400" width="9.125" style="1"/>
    <col min="6401" max="6401" width="55.875" style="1" bestFit="1" customWidth="1"/>
    <col min="6402" max="6402" width="16.375" style="1" bestFit="1" customWidth="1"/>
    <col min="6403" max="6403" width="17.25" style="1" bestFit="1" customWidth="1"/>
    <col min="6404" max="6404" width="15" style="1" bestFit="1" customWidth="1"/>
    <col min="6405" max="6405" width="14.625" style="1" bestFit="1" customWidth="1"/>
    <col min="6406" max="6406" width="16.25" style="1" bestFit="1" customWidth="1"/>
    <col min="6407" max="6407" width="12.125" style="1" bestFit="1" customWidth="1"/>
    <col min="6408" max="6408" width="8.375" style="1" bestFit="1" customWidth="1"/>
    <col min="6409" max="6409" width="13.25" style="1" bestFit="1" customWidth="1"/>
    <col min="6410" max="6656" width="9.125" style="1"/>
    <col min="6657" max="6657" width="55.875" style="1" bestFit="1" customWidth="1"/>
    <col min="6658" max="6658" width="16.375" style="1" bestFit="1" customWidth="1"/>
    <col min="6659" max="6659" width="17.25" style="1" bestFit="1" customWidth="1"/>
    <col min="6660" max="6660" width="15" style="1" bestFit="1" customWidth="1"/>
    <col min="6661" max="6661" width="14.625" style="1" bestFit="1" customWidth="1"/>
    <col min="6662" max="6662" width="16.25" style="1" bestFit="1" customWidth="1"/>
    <col min="6663" max="6663" width="12.125" style="1" bestFit="1" customWidth="1"/>
    <col min="6664" max="6664" width="8.375" style="1" bestFit="1" customWidth="1"/>
    <col min="6665" max="6665" width="13.25" style="1" bestFit="1" customWidth="1"/>
    <col min="6666" max="6912" width="9.125" style="1"/>
    <col min="6913" max="6913" width="55.875" style="1" bestFit="1" customWidth="1"/>
    <col min="6914" max="6914" width="16.375" style="1" bestFit="1" customWidth="1"/>
    <col min="6915" max="6915" width="17.25" style="1" bestFit="1" customWidth="1"/>
    <col min="6916" max="6916" width="15" style="1" bestFit="1" customWidth="1"/>
    <col min="6917" max="6917" width="14.625" style="1" bestFit="1" customWidth="1"/>
    <col min="6918" max="6918" width="16.25" style="1" bestFit="1" customWidth="1"/>
    <col min="6919" max="6919" width="12.125" style="1" bestFit="1" customWidth="1"/>
    <col min="6920" max="6920" width="8.375" style="1" bestFit="1" customWidth="1"/>
    <col min="6921" max="6921" width="13.25" style="1" bestFit="1" customWidth="1"/>
    <col min="6922" max="7168" width="9.125" style="1"/>
    <col min="7169" max="7169" width="55.875" style="1" bestFit="1" customWidth="1"/>
    <col min="7170" max="7170" width="16.375" style="1" bestFit="1" customWidth="1"/>
    <col min="7171" max="7171" width="17.25" style="1" bestFit="1" customWidth="1"/>
    <col min="7172" max="7172" width="15" style="1" bestFit="1" customWidth="1"/>
    <col min="7173" max="7173" width="14.625" style="1" bestFit="1" customWidth="1"/>
    <col min="7174" max="7174" width="16.25" style="1" bestFit="1" customWidth="1"/>
    <col min="7175" max="7175" width="12.125" style="1" bestFit="1" customWidth="1"/>
    <col min="7176" max="7176" width="8.375" style="1" bestFit="1" customWidth="1"/>
    <col min="7177" max="7177" width="13.25" style="1" bestFit="1" customWidth="1"/>
    <col min="7178" max="7424" width="9.125" style="1"/>
    <col min="7425" max="7425" width="55.875" style="1" bestFit="1" customWidth="1"/>
    <col min="7426" max="7426" width="16.375" style="1" bestFit="1" customWidth="1"/>
    <col min="7427" max="7427" width="17.25" style="1" bestFit="1" customWidth="1"/>
    <col min="7428" max="7428" width="15" style="1" bestFit="1" customWidth="1"/>
    <col min="7429" max="7429" width="14.625" style="1" bestFit="1" customWidth="1"/>
    <col min="7430" max="7430" width="16.25" style="1" bestFit="1" customWidth="1"/>
    <col min="7431" max="7431" width="12.125" style="1" bestFit="1" customWidth="1"/>
    <col min="7432" max="7432" width="8.375" style="1" bestFit="1" customWidth="1"/>
    <col min="7433" max="7433" width="13.25" style="1" bestFit="1" customWidth="1"/>
    <col min="7434" max="7680" width="9.125" style="1"/>
    <col min="7681" max="7681" width="55.875" style="1" bestFit="1" customWidth="1"/>
    <col min="7682" max="7682" width="16.375" style="1" bestFit="1" customWidth="1"/>
    <col min="7683" max="7683" width="17.25" style="1" bestFit="1" customWidth="1"/>
    <col min="7684" max="7684" width="15" style="1" bestFit="1" customWidth="1"/>
    <col min="7685" max="7685" width="14.625" style="1" bestFit="1" customWidth="1"/>
    <col min="7686" max="7686" width="16.25" style="1" bestFit="1" customWidth="1"/>
    <col min="7687" max="7687" width="12.125" style="1" bestFit="1" customWidth="1"/>
    <col min="7688" max="7688" width="8.375" style="1" bestFit="1" customWidth="1"/>
    <col min="7689" max="7689" width="13.25" style="1" bestFit="1" customWidth="1"/>
    <col min="7690" max="7936" width="9.125" style="1"/>
    <col min="7937" max="7937" width="55.875" style="1" bestFit="1" customWidth="1"/>
    <col min="7938" max="7938" width="16.375" style="1" bestFit="1" customWidth="1"/>
    <col min="7939" max="7939" width="17.25" style="1" bestFit="1" customWidth="1"/>
    <col min="7940" max="7940" width="15" style="1" bestFit="1" customWidth="1"/>
    <col min="7941" max="7941" width="14.625" style="1" bestFit="1" customWidth="1"/>
    <col min="7942" max="7942" width="16.25" style="1" bestFit="1" customWidth="1"/>
    <col min="7943" max="7943" width="12.125" style="1" bestFit="1" customWidth="1"/>
    <col min="7944" max="7944" width="8.375" style="1" bestFit="1" customWidth="1"/>
    <col min="7945" max="7945" width="13.25" style="1" bestFit="1" customWidth="1"/>
    <col min="7946" max="8192" width="9.125" style="1"/>
    <col min="8193" max="8193" width="55.875" style="1" bestFit="1" customWidth="1"/>
    <col min="8194" max="8194" width="16.375" style="1" bestFit="1" customWidth="1"/>
    <col min="8195" max="8195" width="17.25" style="1" bestFit="1" customWidth="1"/>
    <col min="8196" max="8196" width="15" style="1" bestFit="1" customWidth="1"/>
    <col min="8197" max="8197" width="14.625" style="1" bestFit="1" customWidth="1"/>
    <col min="8198" max="8198" width="16.25" style="1" bestFit="1" customWidth="1"/>
    <col min="8199" max="8199" width="12.125" style="1" bestFit="1" customWidth="1"/>
    <col min="8200" max="8200" width="8.375" style="1" bestFit="1" customWidth="1"/>
    <col min="8201" max="8201" width="13.25" style="1" bestFit="1" customWidth="1"/>
    <col min="8202" max="8448" width="9.125" style="1"/>
    <col min="8449" max="8449" width="55.875" style="1" bestFit="1" customWidth="1"/>
    <col min="8450" max="8450" width="16.375" style="1" bestFit="1" customWidth="1"/>
    <col min="8451" max="8451" width="17.25" style="1" bestFit="1" customWidth="1"/>
    <col min="8452" max="8452" width="15" style="1" bestFit="1" customWidth="1"/>
    <col min="8453" max="8453" width="14.625" style="1" bestFit="1" customWidth="1"/>
    <col min="8454" max="8454" width="16.25" style="1" bestFit="1" customWidth="1"/>
    <col min="8455" max="8455" width="12.125" style="1" bestFit="1" customWidth="1"/>
    <col min="8456" max="8456" width="8.375" style="1" bestFit="1" customWidth="1"/>
    <col min="8457" max="8457" width="13.25" style="1" bestFit="1" customWidth="1"/>
    <col min="8458" max="8704" width="9.125" style="1"/>
    <col min="8705" max="8705" width="55.875" style="1" bestFit="1" customWidth="1"/>
    <col min="8706" max="8706" width="16.375" style="1" bestFit="1" customWidth="1"/>
    <col min="8707" max="8707" width="17.25" style="1" bestFit="1" customWidth="1"/>
    <col min="8708" max="8708" width="15" style="1" bestFit="1" customWidth="1"/>
    <col min="8709" max="8709" width="14.625" style="1" bestFit="1" customWidth="1"/>
    <col min="8710" max="8710" width="16.25" style="1" bestFit="1" customWidth="1"/>
    <col min="8711" max="8711" width="12.125" style="1" bestFit="1" customWidth="1"/>
    <col min="8712" max="8712" width="8.375" style="1" bestFit="1" customWidth="1"/>
    <col min="8713" max="8713" width="13.25" style="1" bestFit="1" customWidth="1"/>
    <col min="8714" max="8960" width="9.125" style="1"/>
    <col min="8961" max="8961" width="55.875" style="1" bestFit="1" customWidth="1"/>
    <col min="8962" max="8962" width="16.375" style="1" bestFit="1" customWidth="1"/>
    <col min="8963" max="8963" width="17.25" style="1" bestFit="1" customWidth="1"/>
    <col min="8964" max="8964" width="15" style="1" bestFit="1" customWidth="1"/>
    <col min="8965" max="8965" width="14.625" style="1" bestFit="1" customWidth="1"/>
    <col min="8966" max="8966" width="16.25" style="1" bestFit="1" customWidth="1"/>
    <col min="8967" max="8967" width="12.125" style="1" bestFit="1" customWidth="1"/>
    <col min="8968" max="8968" width="8.375" style="1" bestFit="1" customWidth="1"/>
    <col min="8969" max="8969" width="13.25" style="1" bestFit="1" customWidth="1"/>
    <col min="8970" max="9216" width="9.125" style="1"/>
    <col min="9217" max="9217" width="55.875" style="1" bestFit="1" customWidth="1"/>
    <col min="9218" max="9218" width="16.375" style="1" bestFit="1" customWidth="1"/>
    <col min="9219" max="9219" width="17.25" style="1" bestFit="1" customWidth="1"/>
    <col min="9220" max="9220" width="15" style="1" bestFit="1" customWidth="1"/>
    <col min="9221" max="9221" width="14.625" style="1" bestFit="1" customWidth="1"/>
    <col min="9222" max="9222" width="16.25" style="1" bestFit="1" customWidth="1"/>
    <col min="9223" max="9223" width="12.125" style="1" bestFit="1" customWidth="1"/>
    <col min="9224" max="9224" width="8.375" style="1" bestFit="1" customWidth="1"/>
    <col min="9225" max="9225" width="13.25" style="1" bestFit="1" customWidth="1"/>
    <col min="9226" max="9472" width="9.125" style="1"/>
    <col min="9473" max="9473" width="55.875" style="1" bestFit="1" customWidth="1"/>
    <col min="9474" max="9474" width="16.375" style="1" bestFit="1" customWidth="1"/>
    <col min="9475" max="9475" width="17.25" style="1" bestFit="1" customWidth="1"/>
    <col min="9476" max="9476" width="15" style="1" bestFit="1" customWidth="1"/>
    <col min="9477" max="9477" width="14.625" style="1" bestFit="1" customWidth="1"/>
    <col min="9478" max="9478" width="16.25" style="1" bestFit="1" customWidth="1"/>
    <col min="9479" max="9479" width="12.125" style="1" bestFit="1" customWidth="1"/>
    <col min="9480" max="9480" width="8.375" style="1" bestFit="1" customWidth="1"/>
    <col min="9481" max="9481" width="13.25" style="1" bestFit="1" customWidth="1"/>
    <col min="9482" max="9728" width="9.125" style="1"/>
    <col min="9729" max="9729" width="55.875" style="1" bestFit="1" customWidth="1"/>
    <col min="9730" max="9730" width="16.375" style="1" bestFit="1" customWidth="1"/>
    <col min="9731" max="9731" width="17.25" style="1" bestFit="1" customWidth="1"/>
    <col min="9732" max="9732" width="15" style="1" bestFit="1" customWidth="1"/>
    <col min="9733" max="9733" width="14.625" style="1" bestFit="1" customWidth="1"/>
    <col min="9734" max="9734" width="16.25" style="1" bestFit="1" customWidth="1"/>
    <col min="9735" max="9735" width="12.125" style="1" bestFit="1" customWidth="1"/>
    <col min="9736" max="9736" width="8.375" style="1" bestFit="1" customWidth="1"/>
    <col min="9737" max="9737" width="13.25" style="1" bestFit="1" customWidth="1"/>
    <col min="9738" max="9984" width="9.125" style="1"/>
    <col min="9985" max="9985" width="55.875" style="1" bestFit="1" customWidth="1"/>
    <col min="9986" max="9986" width="16.375" style="1" bestFit="1" customWidth="1"/>
    <col min="9987" max="9987" width="17.25" style="1" bestFit="1" customWidth="1"/>
    <col min="9988" max="9988" width="15" style="1" bestFit="1" customWidth="1"/>
    <col min="9989" max="9989" width="14.625" style="1" bestFit="1" customWidth="1"/>
    <col min="9990" max="9990" width="16.25" style="1" bestFit="1" customWidth="1"/>
    <col min="9991" max="9991" width="12.125" style="1" bestFit="1" customWidth="1"/>
    <col min="9992" max="9992" width="8.375" style="1" bestFit="1" customWidth="1"/>
    <col min="9993" max="9993" width="13.25" style="1" bestFit="1" customWidth="1"/>
    <col min="9994" max="10240" width="9.125" style="1"/>
    <col min="10241" max="10241" width="55.875" style="1" bestFit="1" customWidth="1"/>
    <col min="10242" max="10242" width="16.375" style="1" bestFit="1" customWidth="1"/>
    <col min="10243" max="10243" width="17.25" style="1" bestFit="1" customWidth="1"/>
    <col min="10244" max="10244" width="15" style="1" bestFit="1" customWidth="1"/>
    <col min="10245" max="10245" width="14.625" style="1" bestFit="1" customWidth="1"/>
    <col min="10246" max="10246" width="16.25" style="1" bestFit="1" customWidth="1"/>
    <col min="10247" max="10247" width="12.125" style="1" bestFit="1" customWidth="1"/>
    <col min="10248" max="10248" width="8.375" style="1" bestFit="1" customWidth="1"/>
    <col min="10249" max="10249" width="13.25" style="1" bestFit="1" customWidth="1"/>
    <col min="10250" max="10496" width="9.125" style="1"/>
    <col min="10497" max="10497" width="55.875" style="1" bestFit="1" customWidth="1"/>
    <col min="10498" max="10498" width="16.375" style="1" bestFit="1" customWidth="1"/>
    <col min="10499" max="10499" width="17.25" style="1" bestFit="1" customWidth="1"/>
    <col min="10500" max="10500" width="15" style="1" bestFit="1" customWidth="1"/>
    <col min="10501" max="10501" width="14.625" style="1" bestFit="1" customWidth="1"/>
    <col min="10502" max="10502" width="16.25" style="1" bestFit="1" customWidth="1"/>
    <col min="10503" max="10503" width="12.125" style="1" bestFit="1" customWidth="1"/>
    <col min="10504" max="10504" width="8.375" style="1" bestFit="1" customWidth="1"/>
    <col min="10505" max="10505" width="13.25" style="1" bestFit="1" customWidth="1"/>
    <col min="10506" max="10752" width="9.125" style="1"/>
    <col min="10753" max="10753" width="55.875" style="1" bestFit="1" customWidth="1"/>
    <col min="10754" max="10754" width="16.375" style="1" bestFit="1" customWidth="1"/>
    <col min="10755" max="10755" width="17.25" style="1" bestFit="1" customWidth="1"/>
    <col min="10756" max="10756" width="15" style="1" bestFit="1" customWidth="1"/>
    <col min="10757" max="10757" width="14.625" style="1" bestFit="1" customWidth="1"/>
    <col min="10758" max="10758" width="16.25" style="1" bestFit="1" customWidth="1"/>
    <col min="10759" max="10759" width="12.125" style="1" bestFit="1" customWidth="1"/>
    <col min="10760" max="10760" width="8.375" style="1" bestFit="1" customWidth="1"/>
    <col min="10761" max="10761" width="13.25" style="1" bestFit="1" customWidth="1"/>
    <col min="10762" max="11008" width="9.125" style="1"/>
    <col min="11009" max="11009" width="55.875" style="1" bestFit="1" customWidth="1"/>
    <col min="11010" max="11010" width="16.375" style="1" bestFit="1" customWidth="1"/>
    <col min="11011" max="11011" width="17.25" style="1" bestFit="1" customWidth="1"/>
    <col min="11012" max="11012" width="15" style="1" bestFit="1" customWidth="1"/>
    <col min="11013" max="11013" width="14.625" style="1" bestFit="1" customWidth="1"/>
    <col min="11014" max="11014" width="16.25" style="1" bestFit="1" customWidth="1"/>
    <col min="11015" max="11015" width="12.125" style="1" bestFit="1" customWidth="1"/>
    <col min="11016" max="11016" width="8.375" style="1" bestFit="1" customWidth="1"/>
    <col min="11017" max="11017" width="13.25" style="1" bestFit="1" customWidth="1"/>
    <col min="11018" max="11264" width="9.125" style="1"/>
    <col min="11265" max="11265" width="55.875" style="1" bestFit="1" customWidth="1"/>
    <col min="11266" max="11266" width="16.375" style="1" bestFit="1" customWidth="1"/>
    <col min="11267" max="11267" width="17.25" style="1" bestFit="1" customWidth="1"/>
    <col min="11268" max="11268" width="15" style="1" bestFit="1" customWidth="1"/>
    <col min="11269" max="11269" width="14.625" style="1" bestFit="1" customWidth="1"/>
    <col min="11270" max="11270" width="16.25" style="1" bestFit="1" customWidth="1"/>
    <col min="11271" max="11271" width="12.125" style="1" bestFit="1" customWidth="1"/>
    <col min="11272" max="11272" width="8.375" style="1" bestFit="1" customWidth="1"/>
    <col min="11273" max="11273" width="13.25" style="1" bestFit="1" customWidth="1"/>
    <col min="11274" max="11520" width="9.125" style="1"/>
    <col min="11521" max="11521" width="55.875" style="1" bestFit="1" customWidth="1"/>
    <col min="11522" max="11522" width="16.375" style="1" bestFit="1" customWidth="1"/>
    <col min="11523" max="11523" width="17.25" style="1" bestFit="1" customWidth="1"/>
    <col min="11524" max="11524" width="15" style="1" bestFit="1" customWidth="1"/>
    <col min="11525" max="11525" width="14.625" style="1" bestFit="1" customWidth="1"/>
    <col min="11526" max="11526" width="16.25" style="1" bestFit="1" customWidth="1"/>
    <col min="11527" max="11527" width="12.125" style="1" bestFit="1" customWidth="1"/>
    <col min="11528" max="11528" width="8.375" style="1" bestFit="1" customWidth="1"/>
    <col min="11529" max="11529" width="13.25" style="1" bestFit="1" customWidth="1"/>
    <col min="11530" max="11776" width="9.125" style="1"/>
    <col min="11777" max="11777" width="55.875" style="1" bestFit="1" customWidth="1"/>
    <col min="11778" max="11778" width="16.375" style="1" bestFit="1" customWidth="1"/>
    <col min="11779" max="11779" width="17.25" style="1" bestFit="1" customWidth="1"/>
    <col min="11780" max="11780" width="15" style="1" bestFit="1" customWidth="1"/>
    <col min="11781" max="11781" width="14.625" style="1" bestFit="1" customWidth="1"/>
    <col min="11782" max="11782" width="16.25" style="1" bestFit="1" customWidth="1"/>
    <col min="11783" max="11783" width="12.125" style="1" bestFit="1" customWidth="1"/>
    <col min="11784" max="11784" width="8.375" style="1" bestFit="1" customWidth="1"/>
    <col min="11785" max="11785" width="13.25" style="1" bestFit="1" customWidth="1"/>
    <col min="11786" max="12032" width="9.125" style="1"/>
    <col min="12033" max="12033" width="55.875" style="1" bestFit="1" customWidth="1"/>
    <col min="12034" max="12034" width="16.375" style="1" bestFit="1" customWidth="1"/>
    <col min="12035" max="12035" width="17.25" style="1" bestFit="1" customWidth="1"/>
    <col min="12036" max="12036" width="15" style="1" bestFit="1" customWidth="1"/>
    <col min="12037" max="12037" width="14.625" style="1" bestFit="1" customWidth="1"/>
    <col min="12038" max="12038" width="16.25" style="1" bestFit="1" customWidth="1"/>
    <col min="12039" max="12039" width="12.125" style="1" bestFit="1" customWidth="1"/>
    <col min="12040" max="12040" width="8.375" style="1" bestFit="1" customWidth="1"/>
    <col min="12041" max="12041" width="13.25" style="1" bestFit="1" customWidth="1"/>
    <col min="12042" max="12288" width="9.125" style="1"/>
    <col min="12289" max="12289" width="55.875" style="1" bestFit="1" customWidth="1"/>
    <col min="12290" max="12290" width="16.375" style="1" bestFit="1" customWidth="1"/>
    <col min="12291" max="12291" width="17.25" style="1" bestFit="1" customWidth="1"/>
    <col min="12292" max="12292" width="15" style="1" bestFit="1" customWidth="1"/>
    <col min="12293" max="12293" width="14.625" style="1" bestFit="1" customWidth="1"/>
    <col min="12294" max="12294" width="16.25" style="1" bestFit="1" customWidth="1"/>
    <col min="12295" max="12295" width="12.125" style="1" bestFit="1" customWidth="1"/>
    <col min="12296" max="12296" width="8.375" style="1" bestFit="1" customWidth="1"/>
    <col min="12297" max="12297" width="13.25" style="1" bestFit="1" customWidth="1"/>
    <col min="12298" max="12544" width="9.125" style="1"/>
    <col min="12545" max="12545" width="55.875" style="1" bestFit="1" customWidth="1"/>
    <col min="12546" max="12546" width="16.375" style="1" bestFit="1" customWidth="1"/>
    <col min="12547" max="12547" width="17.25" style="1" bestFit="1" customWidth="1"/>
    <col min="12548" max="12548" width="15" style="1" bestFit="1" customWidth="1"/>
    <col min="12549" max="12549" width="14.625" style="1" bestFit="1" customWidth="1"/>
    <col min="12550" max="12550" width="16.25" style="1" bestFit="1" customWidth="1"/>
    <col min="12551" max="12551" width="12.125" style="1" bestFit="1" customWidth="1"/>
    <col min="12552" max="12552" width="8.375" style="1" bestFit="1" customWidth="1"/>
    <col min="12553" max="12553" width="13.25" style="1" bestFit="1" customWidth="1"/>
    <col min="12554" max="12800" width="9.125" style="1"/>
    <col min="12801" max="12801" width="55.875" style="1" bestFit="1" customWidth="1"/>
    <col min="12802" max="12802" width="16.375" style="1" bestFit="1" customWidth="1"/>
    <col min="12803" max="12803" width="17.25" style="1" bestFit="1" customWidth="1"/>
    <col min="12804" max="12804" width="15" style="1" bestFit="1" customWidth="1"/>
    <col min="12805" max="12805" width="14.625" style="1" bestFit="1" customWidth="1"/>
    <col min="12806" max="12806" width="16.25" style="1" bestFit="1" customWidth="1"/>
    <col min="12807" max="12807" width="12.125" style="1" bestFit="1" customWidth="1"/>
    <col min="12808" max="12808" width="8.375" style="1" bestFit="1" customWidth="1"/>
    <col min="12809" max="12809" width="13.25" style="1" bestFit="1" customWidth="1"/>
    <col min="12810" max="13056" width="9.125" style="1"/>
    <col min="13057" max="13057" width="55.875" style="1" bestFit="1" customWidth="1"/>
    <col min="13058" max="13058" width="16.375" style="1" bestFit="1" customWidth="1"/>
    <col min="13059" max="13059" width="17.25" style="1" bestFit="1" customWidth="1"/>
    <col min="13060" max="13060" width="15" style="1" bestFit="1" customWidth="1"/>
    <col min="13061" max="13061" width="14.625" style="1" bestFit="1" customWidth="1"/>
    <col min="13062" max="13062" width="16.25" style="1" bestFit="1" customWidth="1"/>
    <col min="13063" max="13063" width="12.125" style="1" bestFit="1" customWidth="1"/>
    <col min="13064" max="13064" width="8.375" style="1" bestFit="1" customWidth="1"/>
    <col min="13065" max="13065" width="13.25" style="1" bestFit="1" customWidth="1"/>
    <col min="13066" max="13312" width="9.125" style="1"/>
    <col min="13313" max="13313" width="55.875" style="1" bestFit="1" customWidth="1"/>
    <col min="13314" max="13314" width="16.375" style="1" bestFit="1" customWidth="1"/>
    <col min="13315" max="13315" width="17.25" style="1" bestFit="1" customWidth="1"/>
    <col min="13316" max="13316" width="15" style="1" bestFit="1" customWidth="1"/>
    <col min="13317" max="13317" width="14.625" style="1" bestFit="1" customWidth="1"/>
    <col min="13318" max="13318" width="16.25" style="1" bestFit="1" customWidth="1"/>
    <col min="13319" max="13319" width="12.125" style="1" bestFit="1" customWidth="1"/>
    <col min="13320" max="13320" width="8.375" style="1" bestFit="1" customWidth="1"/>
    <col min="13321" max="13321" width="13.25" style="1" bestFit="1" customWidth="1"/>
    <col min="13322" max="13568" width="9.125" style="1"/>
    <col min="13569" max="13569" width="55.875" style="1" bestFit="1" customWidth="1"/>
    <col min="13570" max="13570" width="16.375" style="1" bestFit="1" customWidth="1"/>
    <col min="13571" max="13571" width="17.25" style="1" bestFit="1" customWidth="1"/>
    <col min="13572" max="13572" width="15" style="1" bestFit="1" customWidth="1"/>
    <col min="13573" max="13573" width="14.625" style="1" bestFit="1" customWidth="1"/>
    <col min="13574" max="13574" width="16.25" style="1" bestFit="1" customWidth="1"/>
    <col min="13575" max="13575" width="12.125" style="1" bestFit="1" customWidth="1"/>
    <col min="13576" max="13576" width="8.375" style="1" bestFit="1" customWidth="1"/>
    <col min="13577" max="13577" width="13.25" style="1" bestFit="1" customWidth="1"/>
    <col min="13578" max="13824" width="9.125" style="1"/>
    <col min="13825" max="13825" width="55.875" style="1" bestFit="1" customWidth="1"/>
    <col min="13826" max="13826" width="16.375" style="1" bestFit="1" customWidth="1"/>
    <col min="13827" max="13827" width="17.25" style="1" bestFit="1" customWidth="1"/>
    <col min="13828" max="13828" width="15" style="1" bestFit="1" customWidth="1"/>
    <col min="13829" max="13829" width="14.625" style="1" bestFit="1" customWidth="1"/>
    <col min="13830" max="13830" width="16.25" style="1" bestFit="1" customWidth="1"/>
    <col min="13831" max="13831" width="12.125" style="1" bestFit="1" customWidth="1"/>
    <col min="13832" max="13832" width="8.375" style="1" bestFit="1" customWidth="1"/>
    <col min="13833" max="13833" width="13.25" style="1" bestFit="1" customWidth="1"/>
    <col min="13834" max="14080" width="9.125" style="1"/>
    <col min="14081" max="14081" width="55.875" style="1" bestFit="1" customWidth="1"/>
    <col min="14082" max="14082" width="16.375" style="1" bestFit="1" customWidth="1"/>
    <col min="14083" max="14083" width="17.25" style="1" bestFit="1" customWidth="1"/>
    <col min="14084" max="14084" width="15" style="1" bestFit="1" customWidth="1"/>
    <col min="14085" max="14085" width="14.625" style="1" bestFit="1" customWidth="1"/>
    <col min="14086" max="14086" width="16.25" style="1" bestFit="1" customWidth="1"/>
    <col min="14087" max="14087" width="12.125" style="1" bestFit="1" customWidth="1"/>
    <col min="14088" max="14088" width="8.375" style="1" bestFit="1" customWidth="1"/>
    <col min="14089" max="14089" width="13.25" style="1" bestFit="1" customWidth="1"/>
    <col min="14090" max="14336" width="9.125" style="1"/>
    <col min="14337" max="14337" width="55.875" style="1" bestFit="1" customWidth="1"/>
    <col min="14338" max="14338" width="16.375" style="1" bestFit="1" customWidth="1"/>
    <col min="14339" max="14339" width="17.25" style="1" bestFit="1" customWidth="1"/>
    <col min="14340" max="14340" width="15" style="1" bestFit="1" customWidth="1"/>
    <col min="14341" max="14341" width="14.625" style="1" bestFit="1" customWidth="1"/>
    <col min="14342" max="14342" width="16.25" style="1" bestFit="1" customWidth="1"/>
    <col min="14343" max="14343" width="12.125" style="1" bestFit="1" customWidth="1"/>
    <col min="14344" max="14344" width="8.375" style="1" bestFit="1" customWidth="1"/>
    <col min="14345" max="14345" width="13.25" style="1" bestFit="1" customWidth="1"/>
    <col min="14346" max="14592" width="9.125" style="1"/>
    <col min="14593" max="14593" width="55.875" style="1" bestFit="1" customWidth="1"/>
    <col min="14594" max="14594" width="16.375" style="1" bestFit="1" customWidth="1"/>
    <col min="14595" max="14595" width="17.25" style="1" bestFit="1" customWidth="1"/>
    <col min="14596" max="14596" width="15" style="1" bestFit="1" customWidth="1"/>
    <col min="14597" max="14597" width="14.625" style="1" bestFit="1" customWidth="1"/>
    <col min="14598" max="14598" width="16.25" style="1" bestFit="1" customWidth="1"/>
    <col min="14599" max="14599" width="12.125" style="1" bestFit="1" customWidth="1"/>
    <col min="14600" max="14600" width="8.375" style="1" bestFit="1" customWidth="1"/>
    <col min="14601" max="14601" width="13.25" style="1" bestFit="1" customWidth="1"/>
    <col min="14602" max="14848" width="9.125" style="1"/>
    <col min="14849" max="14849" width="55.875" style="1" bestFit="1" customWidth="1"/>
    <col min="14850" max="14850" width="16.375" style="1" bestFit="1" customWidth="1"/>
    <col min="14851" max="14851" width="17.25" style="1" bestFit="1" customWidth="1"/>
    <col min="14852" max="14852" width="15" style="1" bestFit="1" customWidth="1"/>
    <col min="14853" max="14853" width="14.625" style="1" bestFit="1" customWidth="1"/>
    <col min="14854" max="14854" width="16.25" style="1" bestFit="1" customWidth="1"/>
    <col min="14855" max="14855" width="12.125" style="1" bestFit="1" customWidth="1"/>
    <col min="14856" max="14856" width="8.375" style="1" bestFit="1" customWidth="1"/>
    <col min="14857" max="14857" width="13.25" style="1" bestFit="1" customWidth="1"/>
    <col min="14858" max="15104" width="9.125" style="1"/>
    <col min="15105" max="15105" width="55.875" style="1" bestFit="1" customWidth="1"/>
    <col min="15106" max="15106" width="16.375" style="1" bestFit="1" customWidth="1"/>
    <col min="15107" max="15107" width="17.25" style="1" bestFit="1" customWidth="1"/>
    <col min="15108" max="15108" width="15" style="1" bestFit="1" customWidth="1"/>
    <col min="15109" max="15109" width="14.625" style="1" bestFit="1" customWidth="1"/>
    <col min="15110" max="15110" width="16.25" style="1" bestFit="1" customWidth="1"/>
    <col min="15111" max="15111" width="12.125" style="1" bestFit="1" customWidth="1"/>
    <col min="15112" max="15112" width="8.375" style="1" bestFit="1" customWidth="1"/>
    <col min="15113" max="15113" width="13.25" style="1" bestFit="1" customWidth="1"/>
    <col min="15114" max="15360" width="9.125" style="1"/>
    <col min="15361" max="15361" width="55.875" style="1" bestFit="1" customWidth="1"/>
    <col min="15362" max="15362" width="16.375" style="1" bestFit="1" customWidth="1"/>
    <col min="15363" max="15363" width="17.25" style="1" bestFit="1" customWidth="1"/>
    <col min="15364" max="15364" width="15" style="1" bestFit="1" customWidth="1"/>
    <col min="15365" max="15365" width="14.625" style="1" bestFit="1" customWidth="1"/>
    <col min="15366" max="15366" width="16.25" style="1" bestFit="1" customWidth="1"/>
    <col min="15367" max="15367" width="12.125" style="1" bestFit="1" customWidth="1"/>
    <col min="15368" max="15368" width="8.375" style="1" bestFit="1" customWidth="1"/>
    <col min="15369" max="15369" width="13.25" style="1" bestFit="1" customWidth="1"/>
    <col min="15370" max="15616" width="9.125" style="1"/>
    <col min="15617" max="15617" width="55.875" style="1" bestFit="1" customWidth="1"/>
    <col min="15618" max="15618" width="16.375" style="1" bestFit="1" customWidth="1"/>
    <col min="15619" max="15619" width="17.25" style="1" bestFit="1" customWidth="1"/>
    <col min="15620" max="15620" width="15" style="1" bestFit="1" customWidth="1"/>
    <col min="15621" max="15621" width="14.625" style="1" bestFit="1" customWidth="1"/>
    <col min="15622" max="15622" width="16.25" style="1" bestFit="1" customWidth="1"/>
    <col min="15623" max="15623" width="12.125" style="1" bestFit="1" customWidth="1"/>
    <col min="15624" max="15624" width="8.375" style="1" bestFit="1" customWidth="1"/>
    <col min="15625" max="15625" width="13.25" style="1" bestFit="1" customWidth="1"/>
    <col min="15626" max="15872" width="9.125" style="1"/>
    <col min="15873" max="15873" width="55.875" style="1" bestFit="1" customWidth="1"/>
    <col min="15874" max="15874" width="16.375" style="1" bestFit="1" customWidth="1"/>
    <col min="15875" max="15875" width="17.25" style="1" bestFit="1" customWidth="1"/>
    <col min="15876" max="15876" width="15" style="1" bestFit="1" customWidth="1"/>
    <col min="15877" max="15877" width="14.625" style="1" bestFit="1" customWidth="1"/>
    <col min="15878" max="15878" width="16.25" style="1" bestFit="1" customWidth="1"/>
    <col min="15879" max="15879" width="12.125" style="1" bestFit="1" customWidth="1"/>
    <col min="15880" max="15880" width="8.375" style="1" bestFit="1" customWidth="1"/>
    <col min="15881" max="15881" width="13.25" style="1" bestFit="1" customWidth="1"/>
    <col min="15882" max="16128" width="9.125" style="1"/>
    <col min="16129" max="16129" width="55.875" style="1" bestFit="1" customWidth="1"/>
    <col min="16130" max="16130" width="16.375" style="1" bestFit="1" customWidth="1"/>
    <col min="16131" max="16131" width="17.25" style="1" bestFit="1" customWidth="1"/>
    <col min="16132" max="16132" width="15" style="1" bestFit="1" customWidth="1"/>
    <col min="16133" max="16133" width="14.625" style="1" bestFit="1" customWidth="1"/>
    <col min="16134" max="16134" width="16.25" style="1" bestFit="1" customWidth="1"/>
    <col min="16135" max="16135" width="12.125" style="1" bestFit="1" customWidth="1"/>
    <col min="16136" max="16136" width="8.375" style="1" bestFit="1" customWidth="1"/>
    <col min="16137" max="16137" width="13.25" style="1" bestFit="1" customWidth="1"/>
    <col min="16138" max="16384" width="9.125" style="1"/>
  </cols>
  <sheetData>
    <row r="1" spans="1:11" ht="23.25">
      <c r="A1" s="680" t="s">
        <v>277</v>
      </c>
      <c r="B1" s="680"/>
      <c r="C1" s="680"/>
      <c r="D1" s="680"/>
      <c r="E1" s="680"/>
      <c r="F1" s="680"/>
      <c r="G1" s="680"/>
    </row>
    <row r="2" spans="1:11">
      <c r="I2" s="1" t="s">
        <v>1</v>
      </c>
    </row>
    <row r="3" spans="1:11">
      <c r="A3" s="49" t="s">
        <v>80</v>
      </c>
      <c r="B3" s="51" t="s">
        <v>3</v>
      </c>
      <c r="C3" s="50" t="s">
        <v>4</v>
      </c>
      <c r="D3" s="51" t="s">
        <v>5</v>
      </c>
      <c r="E3" s="50" t="s">
        <v>51</v>
      </c>
      <c r="F3" s="51" t="s">
        <v>182</v>
      </c>
      <c r="G3" s="51" t="s">
        <v>190</v>
      </c>
      <c r="H3" s="50" t="s">
        <v>82</v>
      </c>
      <c r="I3" s="214" t="s">
        <v>183</v>
      </c>
    </row>
    <row r="4" spans="1:11">
      <c r="A4" s="215" t="s">
        <v>196</v>
      </c>
      <c r="B4" s="277">
        <v>38485577.719999999</v>
      </c>
      <c r="C4" s="277">
        <v>184141091.66999999</v>
      </c>
      <c r="D4" s="277">
        <v>10647281.91</v>
      </c>
      <c r="E4" s="278">
        <v>6011144.4100000001</v>
      </c>
      <c r="F4" s="216">
        <f>SUM(B4:E4)</f>
        <v>239285095.70999998</v>
      </c>
      <c r="G4" s="68">
        <v>18573</v>
      </c>
      <c r="H4" s="217" t="s">
        <v>84</v>
      </c>
      <c r="I4" s="218">
        <f>+F4/G4</f>
        <v>12883.491935067032</v>
      </c>
      <c r="J4" s="11"/>
      <c r="K4" s="11"/>
    </row>
    <row r="5" spans="1:11">
      <c r="A5" s="45" t="s">
        <v>360</v>
      </c>
      <c r="B5" s="28">
        <v>21975716.949999999</v>
      </c>
      <c r="C5" s="28">
        <v>103655018.98999999</v>
      </c>
      <c r="D5" s="28">
        <v>12275321.449999999</v>
      </c>
      <c r="E5" s="279">
        <v>6002382.5800000001</v>
      </c>
      <c r="F5" s="194">
        <f t="shared" ref="F5" si="0">SUM(B5:E5)</f>
        <v>143908439.97</v>
      </c>
      <c r="G5" s="69">
        <v>4388</v>
      </c>
      <c r="H5" s="60" t="s">
        <v>84</v>
      </c>
      <c r="I5" s="29">
        <f t="shared" ref="I5" si="1">+F5/G5</f>
        <v>32795.907012306292</v>
      </c>
      <c r="J5" s="11"/>
      <c r="K5" s="11"/>
    </row>
    <row r="6" spans="1:11">
      <c r="A6" s="45" t="s">
        <v>361</v>
      </c>
      <c r="B6" s="28">
        <v>16585532.85</v>
      </c>
      <c r="C6" s="28">
        <v>80257726.459999993</v>
      </c>
      <c r="D6" s="28">
        <v>5671232.7000000002</v>
      </c>
      <c r="E6" s="279">
        <v>3953825.13</v>
      </c>
      <c r="F6" s="194">
        <f t="shared" ref="F6:F19" si="2">SUM(B6:E6)</f>
        <v>106468317.13999999</v>
      </c>
      <c r="G6" s="69">
        <v>5171</v>
      </c>
      <c r="H6" s="60" t="s">
        <v>84</v>
      </c>
      <c r="I6" s="29">
        <f t="shared" ref="I6:I17" si="3">+F6/G6</f>
        <v>20589.502444401467</v>
      </c>
      <c r="J6" s="256"/>
      <c r="K6" s="11"/>
    </row>
    <row r="7" spans="1:11">
      <c r="A7" s="45" t="s">
        <v>338</v>
      </c>
      <c r="B7" s="28">
        <v>2487026.7999999998</v>
      </c>
      <c r="C7" s="28">
        <v>12177046.300000001</v>
      </c>
      <c r="D7" s="28">
        <v>881850.88</v>
      </c>
      <c r="E7" s="279">
        <v>1132836.3700000001</v>
      </c>
      <c r="F7" s="194">
        <f t="shared" ref="F7" si="4">SUM(B7:E7)</f>
        <v>16678760.350000001</v>
      </c>
      <c r="G7" s="69">
        <v>1396</v>
      </c>
      <c r="H7" s="60" t="s">
        <v>84</v>
      </c>
      <c r="I7" s="29">
        <f t="shared" ref="I7" si="5">+F7/G7</f>
        <v>11947.536067335244</v>
      </c>
      <c r="J7" s="11"/>
      <c r="K7" s="11"/>
    </row>
    <row r="8" spans="1:11">
      <c r="A8" s="45" t="s">
        <v>109</v>
      </c>
      <c r="B8" s="28">
        <v>8400583.5999999996</v>
      </c>
      <c r="C8" s="28">
        <v>41131159.350000001</v>
      </c>
      <c r="D8" s="28">
        <v>2118090.44</v>
      </c>
      <c r="E8" s="279">
        <v>5086239.17</v>
      </c>
      <c r="F8" s="194">
        <f t="shared" si="2"/>
        <v>56736072.560000002</v>
      </c>
      <c r="G8" s="69">
        <v>96659</v>
      </c>
      <c r="H8" s="60" t="s">
        <v>84</v>
      </c>
      <c r="I8" s="29">
        <f t="shared" si="3"/>
        <v>586.97144145915024</v>
      </c>
      <c r="J8" s="11"/>
      <c r="K8" s="11"/>
    </row>
    <row r="9" spans="1:11">
      <c r="A9" s="45" t="s">
        <v>307</v>
      </c>
      <c r="B9" s="28">
        <v>3684390.37</v>
      </c>
      <c r="C9" s="28">
        <v>18039609.43</v>
      </c>
      <c r="D9" s="28">
        <v>2455995.92</v>
      </c>
      <c r="E9" s="279">
        <v>894853.79</v>
      </c>
      <c r="F9" s="194">
        <f t="shared" si="2"/>
        <v>25074849.509999998</v>
      </c>
      <c r="G9" s="69">
        <v>6122</v>
      </c>
      <c r="H9" s="60" t="s">
        <v>84</v>
      </c>
      <c r="I9" s="29">
        <f t="shared" si="3"/>
        <v>4095.8591163018618</v>
      </c>
      <c r="J9" s="11"/>
      <c r="K9" s="11"/>
    </row>
    <row r="10" spans="1:11">
      <c r="A10" s="45" t="s">
        <v>339</v>
      </c>
      <c r="B10" s="28">
        <v>7230284.7800000003</v>
      </c>
      <c r="C10" s="28">
        <v>35401111.32</v>
      </c>
      <c r="D10" s="28">
        <v>1862600.93</v>
      </c>
      <c r="E10" s="279">
        <v>6880275.1399999997</v>
      </c>
      <c r="F10" s="194">
        <f t="shared" si="2"/>
        <v>51374272.170000002</v>
      </c>
      <c r="G10" s="69">
        <v>1636254</v>
      </c>
      <c r="H10" s="60" t="s">
        <v>84</v>
      </c>
      <c r="I10" s="29">
        <f t="shared" si="3"/>
        <v>31.397492180309417</v>
      </c>
      <c r="J10" s="11"/>
      <c r="K10" s="11"/>
    </row>
    <row r="11" spans="1:11">
      <c r="A11" s="45" t="s">
        <v>340</v>
      </c>
      <c r="B11" s="28">
        <v>3699775.21</v>
      </c>
      <c r="C11" s="28">
        <v>18114937.129999999</v>
      </c>
      <c r="D11" s="28">
        <v>1227997.96</v>
      </c>
      <c r="E11" s="279">
        <v>3108429.41</v>
      </c>
      <c r="F11" s="194">
        <f t="shared" si="2"/>
        <v>26151139.710000001</v>
      </c>
      <c r="G11" s="69">
        <v>31039</v>
      </c>
      <c r="H11" s="60" t="s">
        <v>84</v>
      </c>
      <c r="I11" s="29">
        <f t="shared" si="3"/>
        <v>842.52520087631694</v>
      </c>
      <c r="J11" s="11"/>
      <c r="K11" s="11"/>
    </row>
    <row r="12" spans="1:11">
      <c r="A12" s="45" t="s">
        <v>341</v>
      </c>
      <c r="B12" s="28">
        <v>1938487.14</v>
      </c>
      <c r="C12" s="28">
        <v>9491271.9199999999</v>
      </c>
      <c r="D12" s="28">
        <v>494495.82</v>
      </c>
      <c r="E12" s="279">
        <v>2831246.26</v>
      </c>
      <c r="F12" s="194">
        <f t="shared" si="2"/>
        <v>14755501.140000001</v>
      </c>
      <c r="G12" s="69">
        <v>11053</v>
      </c>
      <c r="H12" s="60" t="s">
        <v>84</v>
      </c>
      <c r="I12" s="29">
        <f t="shared" si="3"/>
        <v>1334.9770324798699</v>
      </c>
      <c r="J12" s="11"/>
      <c r="K12" s="11"/>
    </row>
    <row r="13" spans="1:11">
      <c r="A13" s="45" t="s">
        <v>342</v>
      </c>
      <c r="B13" s="28">
        <v>112487637.34</v>
      </c>
      <c r="C13" s="28">
        <v>556252724.94000006</v>
      </c>
      <c r="D13" s="28">
        <v>2002708.08</v>
      </c>
      <c r="E13" s="279">
        <v>6772104.8099999996</v>
      </c>
      <c r="F13" s="194">
        <f t="shared" si="2"/>
        <v>677515175.17000008</v>
      </c>
      <c r="G13" s="69">
        <v>202500</v>
      </c>
      <c r="H13" s="60" t="s">
        <v>84</v>
      </c>
      <c r="I13" s="29">
        <f t="shared" si="3"/>
        <v>3345.7539514567907</v>
      </c>
      <c r="J13" s="11"/>
      <c r="K13" s="11"/>
    </row>
    <row r="14" spans="1:11">
      <c r="A14" s="45" t="s">
        <v>343</v>
      </c>
      <c r="B14" s="28">
        <v>4112273.61</v>
      </c>
      <c r="C14" s="28">
        <v>20134622.699999999</v>
      </c>
      <c r="D14" s="28">
        <v>428563.05</v>
      </c>
      <c r="E14" s="279">
        <v>4774377.4800000004</v>
      </c>
      <c r="F14" s="194">
        <f t="shared" si="2"/>
        <v>29449836.84</v>
      </c>
      <c r="G14" s="69">
        <v>75561</v>
      </c>
      <c r="H14" s="60" t="s">
        <v>84</v>
      </c>
      <c r="I14" s="29">
        <f t="shared" si="3"/>
        <v>389.74916742764123</v>
      </c>
      <c r="J14" s="11"/>
      <c r="K14" s="11"/>
    </row>
    <row r="15" spans="1:11">
      <c r="A15" s="45" t="s">
        <v>344</v>
      </c>
      <c r="B15" s="28">
        <v>1321232.42</v>
      </c>
      <c r="C15" s="28">
        <v>6469053.0899999999</v>
      </c>
      <c r="D15" s="28">
        <v>115382.36</v>
      </c>
      <c r="E15" s="279">
        <v>127929.25</v>
      </c>
      <c r="F15" s="576">
        <f t="shared" si="2"/>
        <v>8033597.1200000001</v>
      </c>
      <c r="G15" s="219">
        <v>10961</v>
      </c>
      <c r="H15" s="577" t="s">
        <v>153</v>
      </c>
      <c r="I15" s="29">
        <f t="shared" si="3"/>
        <v>732.92556518565823</v>
      </c>
      <c r="J15" s="11"/>
      <c r="K15" s="11"/>
    </row>
    <row r="16" spans="1:11">
      <c r="A16" s="45" t="s">
        <v>332</v>
      </c>
      <c r="B16" s="28">
        <v>8922702.0700000003</v>
      </c>
      <c r="C16" s="28">
        <v>43687569.579999998</v>
      </c>
      <c r="D16" s="28">
        <v>799434.91</v>
      </c>
      <c r="E16" s="279">
        <v>8222115.9900000002</v>
      </c>
      <c r="F16" s="296">
        <f t="shared" si="2"/>
        <v>61631822.549999997</v>
      </c>
      <c r="G16" s="69">
        <v>277</v>
      </c>
      <c r="H16" s="577" t="s">
        <v>84</v>
      </c>
      <c r="I16" s="29">
        <f t="shared" si="3"/>
        <v>222497.55433212995</v>
      </c>
      <c r="J16" s="11"/>
      <c r="K16" s="11"/>
    </row>
    <row r="17" spans="1:12">
      <c r="A17" s="45" t="s">
        <v>163</v>
      </c>
      <c r="B17" s="28">
        <v>20659047.300000001</v>
      </c>
      <c r="C17" s="28">
        <v>101151373.09999999</v>
      </c>
      <c r="D17" s="28">
        <v>2538411.89</v>
      </c>
      <c r="E17" s="279">
        <v>21070447.48</v>
      </c>
      <c r="F17" s="296">
        <f t="shared" si="2"/>
        <v>145419279.76999998</v>
      </c>
      <c r="G17" s="219">
        <v>146627</v>
      </c>
      <c r="H17" s="577" t="s">
        <v>84</v>
      </c>
      <c r="I17" s="29">
        <f t="shared" si="3"/>
        <v>991.7633162378005</v>
      </c>
      <c r="J17" s="11"/>
      <c r="K17" s="11"/>
    </row>
    <row r="18" spans="1:12">
      <c r="A18" s="58" t="s">
        <v>345</v>
      </c>
      <c r="B18" s="28">
        <v>21949240.34</v>
      </c>
      <c r="C18" s="28">
        <v>107468450.33</v>
      </c>
      <c r="D18" s="28">
        <v>1199152.3700000001</v>
      </c>
      <c r="E18" s="279">
        <v>38538430.799999997</v>
      </c>
      <c r="F18" s="296">
        <f t="shared" ref="F18" si="6">SUM(B18:E18)</f>
        <v>169155273.84</v>
      </c>
      <c r="G18" s="219">
        <v>18277</v>
      </c>
      <c r="H18" s="577" t="s">
        <v>84</v>
      </c>
      <c r="I18" s="260">
        <f t="shared" ref="I18" si="7">+F18/G18</f>
        <v>9255.0896667943325</v>
      </c>
      <c r="J18" s="11"/>
      <c r="K18" s="11"/>
    </row>
    <row r="19" spans="1:12">
      <c r="A19" s="220" t="s">
        <v>408</v>
      </c>
      <c r="B19" s="280">
        <v>40142206.240000002</v>
      </c>
      <c r="C19" s="280">
        <v>196545330.64999998</v>
      </c>
      <c r="D19" s="280">
        <v>5674339.6100000003</v>
      </c>
      <c r="E19" s="281">
        <v>48045819.990000002</v>
      </c>
      <c r="F19" s="313">
        <f t="shared" si="2"/>
        <v>290407696.49000001</v>
      </c>
      <c r="G19" s="578">
        <v>717722</v>
      </c>
      <c r="H19" s="577" t="s">
        <v>147</v>
      </c>
      <c r="I19" s="260">
        <f>+F19/G19</f>
        <v>404.62420894162364</v>
      </c>
      <c r="J19" s="11"/>
      <c r="K19" s="11"/>
    </row>
    <row r="20" spans="1:12" s="24" customFormat="1" ht="21.75" thickBot="1">
      <c r="A20" s="13"/>
      <c r="B20" s="625">
        <f>SUM(B4:B19)</f>
        <v>314081714.74000001</v>
      </c>
      <c r="C20" s="625">
        <f t="shared" ref="C20:E20" si="8">SUM(C4:C19)</f>
        <v>1534118096.9599996</v>
      </c>
      <c r="D20" s="625">
        <f t="shared" si="8"/>
        <v>50392860.279999986</v>
      </c>
      <c r="E20" s="625">
        <f t="shared" si="8"/>
        <v>163452458.06</v>
      </c>
      <c r="F20" s="332">
        <f>SUM(F4:F19)</f>
        <v>2062045130.0399997</v>
      </c>
      <c r="G20" s="333"/>
      <c r="H20" s="334"/>
      <c r="I20" s="334"/>
      <c r="K20" s="335"/>
      <c r="L20" s="336"/>
    </row>
    <row r="21" spans="1:12" ht="21.75" thickTop="1">
      <c r="B21" s="26"/>
      <c r="C21" s="26"/>
      <c r="D21" s="26"/>
      <c r="E21" s="26"/>
      <c r="F21" s="221"/>
    </row>
    <row r="22" spans="1:12">
      <c r="A22" s="222"/>
      <c r="B22" s="26"/>
      <c r="C22" s="26"/>
      <c r="D22" s="26"/>
      <c r="E22" s="26"/>
    </row>
    <row r="23" spans="1:12">
      <c r="B23" s="11"/>
    </row>
    <row r="24" spans="1:12">
      <c r="B24" s="47"/>
      <c r="C24" s="47"/>
      <c r="D24" s="47"/>
      <c r="E24" s="47"/>
    </row>
    <row r="25" spans="1:12">
      <c r="B25" s="47"/>
      <c r="C25" s="47"/>
      <c r="D25" s="47"/>
      <c r="E25" s="47"/>
    </row>
    <row r="26" spans="1:12">
      <c r="B26" s="47"/>
      <c r="C26" s="47"/>
      <c r="D26" s="47"/>
      <c r="E26" s="47"/>
    </row>
    <row r="27" spans="1:12">
      <c r="B27" s="47"/>
      <c r="C27" s="47"/>
      <c r="D27" s="47"/>
      <c r="E27" s="47"/>
    </row>
    <row r="28" spans="1:12">
      <c r="B28" s="47"/>
      <c r="C28" s="47"/>
      <c r="D28" s="47"/>
      <c r="E28" s="47"/>
    </row>
    <row r="29" spans="1:12">
      <c r="B29" s="47"/>
      <c r="C29" s="47"/>
      <c r="D29" s="47"/>
      <c r="E29" s="47"/>
    </row>
    <row r="30" spans="1:12">
      <c r="B30" s="47"/>
      <c r="C30" s="47"/>
      <c r="D30" s="47"/>
      <c r="E30" s="47"/>
    </row>
    <row r="31" spans="1:12">
      <c r="B31" s="47"/>
      <c r="C31" s="47"/>
      <c r="D31" s="47"/>
      <c r="E31" s="47"/>
    </row>
    <row r="32" spans="1:12">
      <c r="B32" s="47"/>
      <c r="C32" s="47"/>
      <c r="D32" s="47"/>
      <c r="E32" s="47"/>
    </row>
    <row r="33" spans="2:5">
      <c r="B33" s="47"/>
      <c r="C33" s="47"/>
      <c r="D33" s="47"/>
      <c r="E33" s="47"/>
    </row>
    <row r="34" spans="2:5">
      <c r="B34" s="47"/>
      <c r="C34" s="47"/>
      <c r="D34" s="47"/>
      <c r="E34" s="47"/>
    </row>
    <row r="35" spans="2:5">
      <c r="B35" s="47"/>
      <c r="C35" s="47"/>
      <c r="D35" s="47"/>
      <c r="E35" s="47"/>
    </row>
    <row r="36" spans="2:5">
      <c r="B36" s="47"/>
      <c r="C36" s="47"/>
      <c r="D36" s="47"/>
      <c r="E36" s="47"/>
    </row>
    <row r="37" spans="2:5">
      <c r="B37" s="47"/>
      <c r="C37" s="47"/>
      <c r="D37" s="47"/>
      <c r="E37" s="47"/>
    </row>
    <row r="38" spans="2:5">
      <c r="B38" s="47"/>
      <c r="C38" s="47"/>
      <c r="D38" s="47"/>
      <c r="E38" s="47"/>
    </row>
    <row r="39" spans="2:5">
      <c r="B39" s="47"/>
      <c r="C39" s="47"/>
      <c r="D39" s="47"/>
      <c r="E39" s="47"/>
    </row>
    <row r="40" spans="2:5">
      <c r="B40" s="47"/>
      <c r="C40" s="47"/>
      <c r="D40" s="47"/>
      <c r="E40" s="47"/>
    </row>
  </sheetData>
  <mergeCells count="1">
    <mergeCell ref="A1:G1"/>
  </mergeCells>
  <pageMargins left="0.70866141732283461" right="0.70866141732283461" top="1.1417322834645669" bottom="0.74803149606299213" header="0.31496062992125984" footer="0.31496062992125984"/>
  <pageSetup paperSize="9" scale="72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247F0-AAAB-4A63-A083-04E40F1682FB}">
  <sheetPr>
    <pageSetUpPr fitToPage="1"/>
  </sheetPr>
  <dimension ref="A1:J14"/>
  <sheetViews>
    <sheetView topLeftCell="B1" workbookViewId="0">
      <selection activeCell="H5" sqref="H5"/>
    </sheetView>
  </sheetViews>
  <sheetFormatPr defaultRowHeight="23.25"/>
  <cols>
    <col min="1" max="1" width="3.125" style="23" hidden="1" customWidth="1"/>
    <col min="2" max="2" width="51" style="23" bestFit="1" customWidth="1"/>
    <col min="3" max="3" width="18.875" style="23" bestFit="1" customWidth="1"/>
    <col min="4" max="4" width="17.375" style="23" bestFit="1" customWidth="1"/>
    <col min="5" max="5" width="13.75" style="23" bestFit="1" customWidth="1"/>
    <col min="6" max="6" width="14.625" style="23" bestFit="1" customWidth="1"/>
    <col min="7" max="7" width="16.125" style="23" bestFit="1" customWidth="1"/>
    <col min="8" max="8" width="10.25" style="23" bestFit="1" customWidth="1"/>
    <col min="9" max="9" width="8.375" style="23" bestFit="1" customWidth="1"/>
    <col min="10" max="10" width="13.25" style="23" bestFit="1" customWidth="1"/>
    <col min="11" max="256" width="9.125" style="23"/>
    <col min="257" max="257" width="0" style="23" hidden="1" customWidth="1"/>
    <col min="258" max="258" width="51" style="23" bestFit="1" customWidth="1"/>
    <col min="259" max="259" width="15.875" style="23" bestFit="1" customWidth="1"/>
    <col min="260" max="260" width="17.375" style="23" bestFit="1" customWidth="1"/>
    <col min="261" max="261" width="13.75" style="23" bestFit="1" customWidth="1"/>
    <col min="262" max="262" width="14.625" style="23" bestFit="1" customWidth="1"/>
    <col min="263" max="263" width="16.125" style="23" bestFit="1" customWidth="1"/>
    <col min="264" max="264" width="10.25" style="23" bestFit="1" customWidth="1"/>
    <col min="265" max="265" width="8.375" style="23" bestFit="1" customWidth="1"/>
    <col min="266" max="266" width="13.25" style="23" bestFit="1" customWidth="1"/>
    <col min="267" max="512" width="9.125" style="23"/>
    <col min="513" max="513" width="0" style="23" hidden="1" customWidth="1"/>
    <col min="514" max="514" width="51" style="23" bestFit="1" customWidth="1"/>
    <col min="515" max="515" width="15.875" style="23" bestFit="1" customWidth="1"/>
    <col min="516" max="516" width="17.375" style="23" bestFit="1" customWidth="1"/>
    <col min="517" max="517" width="13.75" style="23" bestFit="1" customWidth="1"/>
    <col min="518" max="518" width="14.625" style="23" bestFit="1" customWidth="1"/>
    <col min="519" max="519" width="16.125" style="23" bestFit="1" customWidth="1"/>
    <col min="520" max="520" width="10.25" style="23" bestFit="1" customWidth="1"/>
    <col min="521" max="521" width="8.375" style="23" bestFit="1" customWidth="1"/>
    <col min="522" max="522" width="13.25" style="23" bestFit="1" customWidth="1"/>
    <col min="523" max="768" width="9.125" style="23"/>
    <col min="769" max="769" width="0" style="23" hidden="1" customWidth="1"/>
    <col min="770" max="770" width="51" style="23" bestFit="1" customWidth="1"/>
    <col min="771" max="771" width="15.875" style="23" bestFit="1" customWidth="1"/>
    <col min="772" max="772" width="17.375" style="23" bestFit="1" customWidth="1"/>
    <col min="773" max="773" width="13.75" style="23" bestFit="1" customWidth="1"/>
    <col min="774" max="774" width="14.625" style="23" bestFit="1" customWidth="1"/>
    <col min="775" max="775" width="16.125" style="23" bestFit="1" customWidth="1"/>
    <col min="776" max="776" width="10.25" style="23" bestFit="1" customWidth="1"/>
    <col min="777" max="777" width="8.375" style="23" bestFit="1" customWidth="1"/>
    <col min="778" max="778" width="13.25" style="23" bestFit="1" customWidth="1"/>
    <col min="779" max="1024" width="9.125" style="23"/>
    <col min="1025" max="1025" width="0" style="23" hidden="1" customWidth="1"/>
    <col min="1026" max="1026" width="51" style="23" bestFit="1" customWidth="1"/>
    <col min="1027" max="1027" width="15.875" style="23" bestFit="1" customWidth="1"/>
    <col min="1028" max="1028" width="17.375" style="23" bestFit="1" customWidth="1"/>
    <col min="1029" max="1029" width="13.75" style="23" bestFit="1" customWidth="1"/>
    <col min="1030" max="1030" width="14.625" style="23" bestFit="1" customWidth="1"/>
    <col min="1031" max="1031" width="16.125" style="23" bestFit="1" customWidth="1"/>
    <col min="1032" max="1032" width="10.25" style="23" bestFit="1" customWidth="1"/>
    <col min="1033" max="1033" width="8.375" style="23" bestFit="1" customWidth="1"/>
    <col min="1034" max="1034" width="13.25" style="23" bestFit="1" customWidth="1"/>
    <col min="1035" max="1280" width="9.125" style="23"/>
    <col min="1281" max="1281" width="0" style="23" hidden="1" customWidth="1"/>
    <col min="1282" max="1282" width="51" style="23" bestFit="1" customWidth="1"/>
    <col min="1283" max="1283" width="15.875" style="23" bestFit="1" customWidth="1"/>
    <col min="1284" max="1284" width="17.375" style="23" bestFit="1" customWidth="1"/>
    <col min="1285" max="1285" width="13.75" style="23" bestFit="1" customWidth="1"/>
    <col min="1286" max="1286" width="14.625" style="23" bestFit="1" customWidth="1"/>
    <col min="1287" max="1287" width="16.125" style="23" bestFit="1" customWidth="1"/>
    <col min="1288" max="1288" width="10.25" style="23" bestFit="1" customWidth="1"/>
    <col min="1289" max="1289" width="8.375" style="23" bestFit="1" customWidth="1"/>
    <col min="1290" max="1290" width="13.25" style="23" bestFit="1" customWidth="1"/>
    <col min="1291" max="1536" width="9.125" style="23"/>
    <col min="1537" max="1537" width="0" style="23" hidden="1" customWidth="1"/>
    <col min="1538" max="1538" width="51" style="23" bestFit="1" customWidth="1"/>
    <col min="1539" max="1539" width="15.875" style="23" bestFit="1" customWidth="1"/>
    <col min="1540" max="1540" width="17.375" style="23" bestFit="1" customWidth="1"/>
    <col min="1541" max="1541" width="13.75" style="23" bestFit="1" customWidth="1"/>
    <col min="1542" max="1542" width="14.625" style="23" bestFit="1" customWidth="1"/>
    <col min="1543" max="1543" width="16.125" style="23" bestFit="1" customWidth="1"/>
    <col min="1544" max="1544" width="10.25" style="23" bestFit="1" customWidth="1"/>
    <col min="1545" max="1545" width="8.375" style="23" bestFit="1" customWidth="1"/>
    <col min="1546" max="1546" width="13.25" style="23" bestFit="1" customWidth="1"/>
    <col min="1547" max="1792" width="9.125" style="23"/>
    <col min="1793" max="1793" width="0" style="23" hidden="1" customWidth="1"/>
    <col min="1794" max="1794" width="51" style="23" bestFit="1" customWidth="1"/>
    <col min="1795" max="1795" width="15.875" style="23" bestFit="1" customWidth="1"/>
    <col min="1796" max="1796" width="17.375" style="23" bestFit="1" customWidth="1"/>
    <col min="1797" max="1797" width="13.75" style="23" bestFit="1" customWidth="1"/>
    <col min="1798" max="1798" width="14.625" style="23" bestFit="1" customWidth="1"/>
    <col min="1799" max="1799" width="16.125" style="23" bestFit="1" customWidth="1"/>
    <col min="1800" max="1800" width="10.25" style="23" bestFit="1" customWidth="1"/>
    <col min="1801" max="1801" width="8.375" style="23" bestFit="1" customWidth="1"/>
    <col min="1802" max="1802" width="13.25" style="23" bestFit="1" customWidth="1"/>
    <col min="1803" max="2048" width="9.125" style="23"/>
    <col min="2049" max="2049" width="0" style="23" hidden="1" customWidth="1"/>
    <col min="2050" max="2050" width="51" style="23" bestFit="1" customWidth="1"/>
    <col min="2051" max="2051" width="15.875" style="23" bestFit="1" customWidth="1"/>
    <col min="2052" max="2052" width="17.375" style="23" bestFit="1" customWidth="1"/>
    <col min="2053" max="2053" width="13.75" style="23" bestFit="1" customWidth="1"/>
    <col min="2054" max="2054" width="14.625" style="23" bestFit="1" customWidth="1"/>
    <col min="2055" max="2055" width="16.125" style="23" bestFit="1" customWidth="1"/>
    <col min="2056" max="2056" width="10.25" style="23" bestFit="1" customWidth="1"/>
    <col min="2057" max="2057" width="8.375" style="23" bestFit="1" customWidth="1"/>
    <col min="2058" max="2058" width="13.25" style="23" bestFit="1" customWidth="1"/>
    <col min="2059" max="2304" width="9.125" style="23"/>
    <col min="2305" max="2305" width="0" style="23" hidden="1" customWidth="1"/>
    <col min="2306" max="2306" width="51" style="23" bestFit="1" customWidth="1"/>
    <col min="2307" max="2307" width="15.875" style="23" bestFit="1" customWidth="1"/>
    <col min="2308" max="2308" width="17.375" style="23" bestFit="1" customWidth="1"/>
    <col min="2309" max="2309" width="13.75" style="23" bestFit="1" customWidth="1"/>
    <col min="2310" max="2310" width="14.625" style="23" bestFit="1" customWidth="1"/>
    <col min="2311" max="2311" width="16.125" style="23" bestFit="1" customWidth="1"/>
    <col min="2312" max="2312" width="10.25" style="23" bestFit="1" customWidth="1"/>
    <col min="2313" max="2313" width="8.375" style="23" bestFit="1" customWidth="1"/>
    <col min="2314" max="2314" width="13.25" style="23" bestFit="1" customWidth="1"/>
    <col min="2315" max="2560" width="9.125" style="23"/>
    <col min="2561" max="2561" width="0" style="23" hidden="1" customWidth="1"/>
    <col min="2562" max="2562" width="51" style="23" bestFit="1" customWidth="1"/>
    <col min="2563" max="2563" width="15.875" style="23" bestFit="1" customWidth="1"/>
    <col min="2564" max="2564" width="17.375" style="23" bestFit="1" customWidth="1"/>
    <col min="2565" max="2565" width="13.75" style="23" bestFit="1" customWidth="1"/>
    <col min="2566" max="2566" width="14.625" style="23" bestFit="1" customWidth="1"/>
    <col min="2567" max="2567" width="16.125" style="23" bestFit="1" customWidth="1"/>
    <col min="2568" max="2568" width="10.25" style="23" bestFit="1" customWidth="1"/>
    <col min="2569" max="2569" width="8.375" style="23" bestFit="1" customWidth="1"/>
    <col min="2570" max="2570" width="13.25" style="23" bestFit="1" customWidth="1"/>
    <col min="2571" max="2816" width="9.125" style="23"/>
    <col min="2817" max="2817" width="0" style="23" hidden="1" customWidth="1"/>
    <col min="2818" max="2818" width="51" style="23" bestFit="1" customWidth="1"/>
    <col min="2819" max="2819" width="15.875" style="23" bestFit="1" customWidth="1"/>
    <col min="2820" max="2820" width="17.375" style="23" bestFit="1" customWidth="1"/>
    <col min="2821" max="2821" width="13.75" style="23" bestFit="1" customWidth="1"/>
    <col min="2822" max="2822" width="14.625" style="23" bestFit="1" customWidth="1"/>
    <col min="2823" max="2823" width="16.125" style="23" bestFit="1" customWidth="1"/>
    <col min="2824" max="2824" width="10.25" style="23" bestFit="1" customWidth="1"/>
    <col min="2825" max="2825" width="8.375" style="23" bestFit="1" customWidth="1"/>
    <col min="2826" max="2826" width="13.25" style="23" bestFit="1" customWidth="1"/>
    <col min="2827" max="3072" width="9.125" style="23"/>
    <col min="3073" max="3073" width="0" style="23" hidden="1" customWidth="1"/>
    <col min="3074" max="3074" width="51" style="23" bestFit="1" customWidth="1"/>
    <col min="3075" max="3075" width="15.875" style="23" bestFit="1" customWidth="1"/>
    <col min="3076" max="3076" width="17.375" style="23" bestFit="1" customWidth="1"/>
    <col min="3077" max="3077" width="13.75" style="23" bestFit="1" customWidth="1"/>
    <col min="3078" max="3078" width="14.625" style="23" bestFit="1" customWidth="1"/>
    <col min="3079" max="3079" width="16.125" style="23" bestFit="1" customWidth="1"/>
    <col min="3080" max="3080" width="10.25" style="23" bestFit="1" customWidth="1"/>
    <col min="3081" max="3081" width="8.375" style="23" bestFit="1" customWidth="1"/>
    <col min="3082" max="3082" width="13.25" style="23" bestFit="1" customWidth="1"/>
    <col min="3083" max="3328" width="9.125" style="23"/>
    <col min="3329" max="3329" width="0" style="23" hidden="1" customWidth="1"/>
    <col min="3330" max="3330" width="51" style="23" bestFit="1" customWidth="1"/>
    <col min="3331" max="3331" width="15.875" style="23" bestFit="1" customWidth="1"/>
    <col min="3332" max="3332" width="17.375" style="23" bestFit="1" customWidth="1"/>
    <col min="3333" max="3333" width="13.75" style="23" bestFit="1" customWidth="1"/>
    <col min="3334" max="3334" width="14.625" style="23" bestFit="1" customWidth="1"/>
    <col min="3335" max="3335" width="16.125" style="23" bestFit="1" customWidth="1"/>
    <col min="3336" max="3336" width="10.25" style="23" bestFit="1" customWidth="1"/>
    <col min="3337" max="3337" width="8.375" style="23" bestFit="1" customWidth="1"/>
    <col min="3338" max="3338" width="13.25" style="23" bestFit="1" customWidth="1"/>
    <col min="3339" max="3584" width="9.125" style="23"/>
    <col min="3585" max="3585" width="0" style="23" hidden="1" customWidth="1"/>
    <col min="3586" max="3586" width="51" style="23" bestFit="1" customWidth="1"/>
    <col min="3587" max="3587" width="15.875" style="23" bestFit="1" customWidth="1"/>
    <col min="3588" max="3588" width="17.375" style="23" bestFit="1" customWidth="1"/>
    <col min="3589" max="3589" width="13.75" style="23" bestFit="1" customWidth="1"/>
    <col min="3590" max="3590" width="14.625" style="23" bestFit="1" customWidth="1"/>
    <col min="3591" max="3591" width="16.125" style="23" bestFit="1" customWidth="1"/>
    <col min="3592" max="3592" width="10.25" style="23" bestFit="1" customWidth="1"/>
    <col min="3593" max="3593" width="8.375" style="23" bestFit="1" customWidth="1"/>
    <col min="3594" max="3594" width="13.25" style="23" bestFit="1" customWidth="1"/>
    <col min="3595" max="3840" width="9.125" style="23"/>
    <col min="3841" max="3841" width="0" style="23" hidden="1" customWidth="1"/>
    <col min="3842" max="3842" width="51" style="23" bestFit="1" customWidth="1"/>
    <col min="3843" max="3843" width="15.875" style="23" bestFit="1" customWidth="1"/>
    <col min="3844" max="3844" width="17.375" style="23" bestFit="1" customWidth="1"/>
    <col min="3845" max="3845" width="13.75" style="23" bestFit="1" customWidth="1"/>
    <col min="3846" max="3846" width="14.625" style="23" bestFit="1" customWidth="1"/>
    <col min="3847" max="3847" width="16.125" style="23" bestFit="1" customWidth="1"/>
    <col min="3848" max="3848" width="10.25" style="23" bestFit="1" customWidth="1"/>
    <col min="3849" max="3849" width="8.375" style="23" bestFit="1" customWidth="1"/>
    <col min="3850" max="3850" width="13.25" style="23" bestFit="1" customWidth="1"/>
    <col min="3851" max="4096" width="9.125" style="23"/>
    <col min="4097" max="4097" width="0" style="23" hidden="1" customWidth="1"/>
    <col min="4098" max="4098" width="51" style="23" bestFit="1" customWidth="1"/>
    <col min="4099" max="4099" width="15.875" style="23" bestFit="1" customWidth="1"/>
    <col min="4100" max="4100" width="17.375" style="23" bestFit="1" customWidth="1"/>
    <col min="4101" max="4101" width="13.75" style="23" bestFit="1" customWidth="1"/>
    <col min="4102" max="4102" width="14.625" style="23" bestFit="1" customWidth="1"/>
    <col min="4103" max="4103" width="16.125" style="23" bestFit="1" customWidth="1"/>
    <col min="4104" max="4104" width="10.25" style="23" bestFit="1" customWidth="1"/>
    <col min="4105" max="4105" width="8.375" style="23" bestFit="1" customWidth="1"/>
    <col min="4106" max="4106" width="13.25" style="23" bestFit="1" customWidth="1"/>
    <col min="4107" max="4352" width="9.125" style="23"/>
    <col min="4353" max="4353" width="0" style="23" hidden="1" customWidth="1"/>
    <col min="4354" max="4354" width="51" style="23" bestFit="1" customWidth="1"/>
    <col min="4355" max="4355" width="15.875" style="23" bestFit="1" customWidth="1"/>
    <col min="4356" max="4356" width="17.375" style="23" bestFit="1" customWidth="1"/>
    <col min="4357" max="4357" width="13.75" style="23" bestFit="1" customWidth="1"/>
    <col min="4358" max="4358" width="14.625" style="23" bestFit="1" customWidth="1"/>
    <col min="4359" max="4359" width="16.125" style="23" bestFit="1" customWidth="1"/>
    <col min="4360" max="4360" width="10.25" style="23" bestFit="1" customWidth="1"/>
    <col min="4361" max="4361" width="8.375" style="23" bestFit="1" customWidth="1"/>
    <col min="4362" max="4362" width="13.25" style="23" bestFit="1" customWidth="1"/>
    <col min="4363" max="4608" width="9.125" style="23"/>
    <col min="4609" max="4609" width="0" style="23" hidden="1" customWidth="1"/>
    <col min="4610" max="4610" width="51" style="23" bestFit="1" customWidth="1"/>
    <col min="4611" max="4611" width="15.875" style="23" bestFit="1" customWidth="1"/>
    <col min="4612" max="4612" width="17.375" style="23" bestFit="1" customWidth="1"/>
    <col min="4613" max="4613" width="13.75" style="23" bestFit="1" customWidth="1"/>
    <col min="4614" max="4614" width="14.625" style="23" bestFit="1" customWidth="1"/>
    <col min="4615" max="4615" width="16.125" style="23" bestFit="1" customWidth="1"/>
    <col min="4616" max="4616" width="10.25" style="23" bestFit="1" customWidth="1"/>
    <col min="4617" max="4617" width="8.375" style="23" bestFit="1" customWidth="1"/>
    <col min="4618" max="4618" width="13.25" style="23" bestFit="1" customWidth="1"/>
    <col min="4619" max="4864" width="9.125" style="23"/>
    <col min="4865" max="4865" width="0" style="23" hidden="1" customWidth="1"/>
    <col min="4866" max="4866" width="51" style="23" bestFit="1" customWidth="1"/>
    <col min="4867" max="4867" width="15.875" style="23" bestFit="1" customWidth="1"/>
    <col min="4868" max="4868" width="17.375" style="23" bestFit="1" customWidth="1"/>
    <col min="4869" max="4869" width="13.75" style="23" bestFit="1" customWidth="1"/>
    <col min="4870" max="4870" width="14.625" style="23" bestFit="1" customWidth="1"/>
    <col min="4871" max="4871" width="16.125" style="23" bestFit="1" customWidth="1"/>
    <col min="4872" max="4872" width="10.25" style="23" bestFit="1" customWidth="1"/>
    <col min="4873" max="4873" width="8.375" style="23" bestFit="1" customWidth="1"/>
    <col min="4874" max="4874" width="13.25" style="23" bestFit="1" customWidth="1"/>
    <col min="4875" max="5120" width="9.125" style="23"/>
    <col min="5121" max="5121" width="0" style="23" hidden="1" customWidth="1"/>
    <col min="5122" max="5122" width="51" style="23" bestFit="1" customWidth="1"/>
    <col min="5123" max="5123" width="15.875" style="23" bestFit="1" customWidth="1"/>
    <col min="5124" max="5124" width="17.375" style="23" bestFit="1" customWidth="1"/>
    <col min="5125" max="5125" width="13.75" style="23" bestFit="1" customWidth="1"/>
    <col min="5126" max="5126" width="14.625" style="23" bestFit="1" customWidth="1"/>
    <col min="5127" max="5127" width="16.125" style="23" bestFit="1" customWidth="1"/>
    <col min="5128" max="5128" width="10.25" style="23" bestFit="1" customWidth="1"/>
    <col min="5129" max="5129" width="8.375" style="23" bestFit="1" customWidth="1"/>
    <col min="5130" max="5130" width="13.25" style="23" bestFit="1" customWidth="1"/>
    <col min="5131" max="5376" width="9.125" style="23"/>
    <col min="5377" max="5377" width="0" style="23" hidden="1" customWidth="1"/>
    <col min="5378" max="5378" width="51" style="23" bestFit="1" customWidth="1"/>
    <col min="5379" max="5379" width="15.875" style="23" bestFit="1" customWidth="1"/>
    <col min="5380" max="5380" width="17.375" style="23" bestFit="1" customWidth="1"/>
    <col min="5381" max="5381" width="13.75" style="23" bestFit="1" customWidth="1"/>
    <col min="5382" max="5382" width="14.625" style="23" bestFit="1" customWidth="1"/>
    <col min="5383" max="5383" width="16.125" style="23" bestFit="1" customWidth="1"/>
    <col min="5384" max="5384" width="10.25" style="23" bestFit="1" customWidth="1"/>
    <col min="5385" max="5385" width="8.375" style="23" bestFit="1" customWidth="1"/>
    <col min="5386" max="5386" width="13.25" style="23" bestFit="1" customWidth="1"/>
    <col min="5387" max="5632" width="9.125" style="23"/>
    <col min="5633" max="5633" width="0" style="23" hidden="1" customWidth="1"/>
    <col min="5634" max="5634" width="51" style="23" bestFit="1" customWidth="1"/>
    <col min="5635" max="5635" width="15.875" style="23" bestFit="1" customWidth="1"/>
    <col min="5636" max="5636" width="17.375" style="23" bestFit="1" customWidth="1"/>
    <col min="5637" max="5637" width="13.75" style="23" bestFit="1" customWidth="1"/>
    <col min="5638" max="5638" width="14.625" style="23" bestFit="1" customWidth="1"/>
    <col min="5639" max="5639" width="16.125" style="23" bestFit="1" customWidth="1"/>
    <col min="5640" max="5640" width="10.25" style="23" bestFit="1" customWidth="1"/>
    <col min="5641" max="5641" width="8.375" style="23" bestFit="1" customWidth="1"/>
    <col min="5642" max="5642" width="13.25" style="23" bestFit="1" customWidth="1"/>
    <col min="5643" max="5888" width="9.125" style="23"/>
    <col min="5889" max="5889" width="0" style="23" hidden="1" customWidth="1"/>
    <col min="5890" max="5890" width="51" style="23" bestFit="1" customWidth="1"/>
    <col min="5891" max="5891" width="15.875" style="23" bestFit="1" customWidth="1"/>
    <col min="5892" max="5892" width="17.375" style="23" bestFit="1" customWidth="1"/>
    <col min="5893" max="5893" width="13.75" style="23" bestFit="1" customWidth="1"/>
    <col min="5894" max="5894" width="14.625" style="23" bestFit="1" customWidth="1"/>
    <col min="5895" max="5895" width="16.125" style="23" bestFit="1" customWidth="1"/>
    <col min="5896" max="5896" width="10.25" style="23" bestFit="1" customWidth="1"/>
    <col min="5897" max="5897" width="8.375" style="23" bestFit="1" customWidth="1"/>
    <col min="5898" max="5898" width="13.25" style="23" bestFit="1" customWidth="1"/>
    <col min="5899" max="6144" width="9.125" style="23"/>
    <col min="6145" max="6145" width="0" style="23" hidden="1" customWidth="1"/>
    <col min="6146" max="6146" width="51" style="23" bestFit="1" customWidth="1"/>
    <col min="6147" max="6147" width="15.875" style="23" bestFit="1" customWidth="1"/>
    <col min="6148" max="6148" width="17.375" style="23" bestFit="1" customWidth="1"/>
    <col min="6149" max="6149" width="13.75" style="23" bestFit="1" customWidth="1"/>
    <col min="6150" max="6150" width="14.625" style="23" bestFit="1" customWidth="1"/>
    <col min="6151" max="6151" width="16.125" style="23" bestFit="1" customWidth="1"/>
    <col min="6152" max="6152" width="10.25" style="23" bestFit="1" customWidth="1"/>
    <col min="6153" max="6153" width="8.375" style="23" bestFit="1" customWidth="1"/>
    <col min="6154" max="6154" width="13.25" style="23" bestFit="1" customWidth="1"/>
    <col min="6155" max="6400" width="9.125" style="23"/>
    <col min="6401" max="6401" width="0" style="23" hidden="1" customWidth="1"/>
    <col min="6402" max="6402" width="51" style="23" bestFit="1" customWidth="1"/>
    <col min="6403" max="6403" width="15.875" style="23" bestFit="1" customWidth="1"/>
    <col min="6404" max="6404" width="17.375" style="23" bestFit="1" customWidth="1"/>
    <col min="6405" max="6405" width="13.75" style="23" bestFit="1" customWidth="1"/>
    <col min="6406" max="6406" width="14.625" style="23" bestFit="1" customWidth="1"/>
    <col min="6407" max="6407" width="16.125" style="23" bestFit="1" customWidth="1"/>
    <col min="6408" max="6408" width="10.25" style="23" bestFit="1" customWidth="1"/>
    <col min="6409" max="6409" width="8.375" style="23" bestFit="1" customWidth="1"/>
    <col min="6410" max="6410" width="13.25" style="23" bestFit="1" customWidth="1"/>
    <col min="6411" max="6656" width="9.125" style="23"/>
    <col min="6657" max="6657" width="0" style="23" hidden="1" customWidth="1"/>
    <col min="6658" max="6658" width="51" style="23" bestFit="1" customWidth="1"/>
    <col min="6659" max="6659" width="15.875" style="23" bestFit="1" customWidth="1"/>
    <col min="6660" max="6660" width="17.375" style="23" bestFit="1" customWidth="1"/>
    <col min="6661" max="6661" width="13.75" style="23" bestFit="1" customWidth="1"/>
    <col min="6662" max="6662" width="14.625" style="23" bestFit="1" customWidth="1"/>
    <col min="6663" max="6663" width="16.125" style="23" bestFit="1" customWidth="1"/>
    <col min="6664" max="6664" width="10.25" style="23" bestFit="1" customWidth="1"/>
    <col min="6665" max="6665" width="8.375" style="23" bestFit="1" customWidth="1"/>
    <col min="6666" max="6666" width="13.25" style="23" bestFit="1" customWidth="1"/>
    <col min="6667" max="6912" width="9.125" style="23"/>
    <col min="6913" max="6913" width="0" style="23" hidden="1" customWidth="1"/>
    <col min="6914" max="6914" width="51" style="23" bestFit="1" customWidth="1"/>
    <col min="6915" max="6915" width="15.875" style="23" bestFit="1" customWidth="1"/>
    <col min="6916" max="6916" width="17.375" style="23" bestFit="1" customWidth="1"/>
    <col min="6917" max="6917" width="13.75" style="23" bestFit="1" customWidth="1"/>
    <col min="6918" max="6918" width="14.625" style="23" bestFit="1" customWidth="1"/>
    <col min="6919" max="6919" width="16.125" style="23" bestFit="1" customWidth="1"/>
    <col min="6920" max="6920" width="10.25" style="23" bestFit="1" customWidth="1"/>
    <col min="6921" max="6921" width="8.375" style="23" bestFit="1" customWidth="1"/>
    <col min="6922" max="6922" width="13.25" style="23" bestFit="1" customWidth="1"/>
    <col min="6923" max="7168" width="9.125" style="23"/>
    <col min="7169" max="7169" width="0" style="23" hidden="1" customWidth="1"/>
    <col min="7170" max="7170" width="51" style="23" bestFit="1" customWidth="1"/>
    <col min="7171" max="7171" width="15.875" style="23" bestFit="1" customWidth="1"/>
    <col min="7172" max="7172" width="17.375" style="23" bestFit="1" customWidth="1"/>
    <col min="7173" max="7173" width="13.75" style="23" bestFit="1" customWidth="1"/>
    <col min="7174" max="7174" width="14.625" style="23" bestFit="1" customWidth="1"/>
    <col min="7175" max="7175" width="16.125" style="23" bestFit="1" customWidth="1"/>
    <col min="7176" max="7176" width="10.25" style="23" bestFit="1" customWidth="1"/>
    <col min="7177" max="7177" width="8.375" style="23" bestFit="1" customWidth="1"/>
    <col min="7178" max="7178" width="13.25" style="23" bestFit="1" customWidth="1"/>
    <col min="7179" max="7424" width="9.125" style="23"/>
    <col min="7425" max="7425" width="0" style="23" hidden="1" customWidth="1"/>
    <col min="7426" max="7426" width="51" style="23" bestFit="1" customWidth="1"/>
    <col min="7427" max="7427" width="15.875" style="23" bestFit="1" customWidth="1"/>
    <col min="7428" max="7428" width="17.375" style="23" bestFit="1" customWidth="1"/>
    <col min="7429" max="7429" width="13.75" style="23" bestFit="1" customWidth="1"/>
    <col min="7430" max="7430" width="14.625" style="23" bestFit="1" customWidth="1"/>
    <col min="7431" max="7431" width="16.125" style="23" bestFit="1" customWidth="1"/>
    <col min="7432" max="7432" width="10.25" style="23" bestFit="1" customWidth="1"/>
    <col min="7433" max="7433" width="8.375" style="23" bestFit="1" customWidth="1"/>
    <col min="7434" max="7434" width="13.25" style="23" bestFit="1" customWidth="1"/>
    <col min="7435" max="7680" width="9.125" style="23"/>
    <col min="7681" max="7681" width="0" style="23" hidden="1" customWidth="1"/>
    <col min="7682" max="7682" width="51" style="23" bestFit="1" customWidth="1"/>
    <col min="7683" max="7683" width="15.875" style="23" bestFit="1" customWidth="1"/>
    <col min="7684" max="7684" width="17.375" style="23" bestFit="1" customWidth="1"/>
    <col min="7685" max="7685" width="13.75" style="23" bestFit="1" customWidth="1"/>
    <col min="7686" max="7686" width="14.625" style="23" bestFit="1" customWidth="1"/>
    <col min="7687" max="7687" width="16.125" style="23" bestFit="1" customWidth="1"/>
    <col min="7688" max="7688" width="10.25" style="23" bestFit="1" customWidth="1"/>
    <col min="7689" max="7689" width="8.375" style="23" bestFit="1" customWidth="1"/>
    <col min="7690" max="7690" width="13.25" style="23" bestFit="1" customWidth="1"/>
    <col min="7691" max="7936" width="9.125" style="23"/>
    <col min="7937" max="7937" width="0" style="23" hidden="1" customWidth="1"/>
    <col min="7938" max="7938" width="51" style="23" bestFit="1" customWidth="1"/>
    <col min="7939" max="7939" width="15.875" style="23" bestFit="1" customWidth="1"/>
    <col min="7940" max="7940" width="17.375" style="23" bestFit="1" customWidth="1"/>
    <col min="7941" max="7941" width="13.75" style="23" bestFit="1" customWidth="1"/>
    <col min="7942" max="7942" width="14.625" style="23" bestFit="1" customWidth="1"/>
    <col min="7943" max="7943" width="16.125" style="23" bestFit="1" customWidth="1"/>
    <col min="7944" max="7944" width="10.25" style="23" bestFit="1" customWidth="1"/>
    <col min="7945" max="7945" width="8.375" style="23" bestFit="1" customWidth="1"/>
    <col min="7946" max="7946" width="13.25" style="23" bestFit="1" customWidth="1"/>
    <col min="7947" max="8192" width="9.125" style="23"/>
    <col min="8193" max="8193" width="0" style="23" hidden="1" customWidth="1"/>
    <col min="8194" max="8194" width="51" style="23" bestFit="1" customWidth="1"/>
    <col min="8195" max="8195" width="15.875" style="23" bestFit="1" customWidth="1"/>
    <col min="8196" max="8196" width="17.375" style="23" bestFit="1" customWidth="1"/>
    <col min="8197" max="8197" width="13.75" style="23" bestFit="1" customWidth="1"/>
    <col min="8198" max="8198" width="14.625" style="23" bestFit="1" customWidth="1"/>
    <col min="8199" max="8199" width="16.125" style="23" bestFit="1" customWidth="1"/>
    <col min="8200" max="8200" width="10.25" style="23" bestFit="1" customWidth="1"/>
    <col min="8201" max="8201" width="8.375" style="23" bestFit="1" customWidth="1"/>
    <col min="8202" max="8202" width="13.25" style="23" bestFit="1" customWidth="1"/>
    <col min="8203" max="8448" width="9.125" style="23"/>
    <col min="8449" max="8449" width="0" style="23" hidden="1" customWidth="1"/>
    <col min="8450" max="8450" width="51" style="23" bestFit="1" customWidth="1"/>
    <col min="8451" max="8451" width="15.875" style="23" bestFit="1" customWidth="1"/>
    <col min="8452" max="8452" width="17.375" style="23" bestFit="1" customWidth="1"/>
    <col min="8453" max="8453" width="13.75" style="23" bestFit="1" customWidth="1"/>
    <col min="8454" max="8454" width="14.625" style="23" bestFit="1" customWidth="1"/>
    <col min="8455" max="8455" width="16.125" style="23" bestFit="1" customWidth="1"/>
    <col min="8456" max="8456" width="10.25" style="23" bestFit="1" customWidth="1"/>
    <col min="8457" max="8457" width="8.375" style="23" bestFit="1" customWidth="1"/>
    <col min="8458" max="8458" width="13.25" style="23" bestFit="1" customWidth="1"/>
    <col min="8459" max="8704" width="9.125" style="23"/>
    <col min="8705" max="8705" width="0" style="23" hidden="1" customWidth="1"/>
    <col min="8706" max="8706" width="51" style="23" bestFit="1" customWidth="1"/>
    <col min="8707" max="8707" width="15.875" style="23" bestFit="1" customWidth="1"/>
    <col min="8708" max="8708" width="17.375" style="23" bestFit="1" customWidth="1"/>
    <col min="8709" max="8709" width="13.75" style="23" bestFit="1" customWidth="1"/>
    <col min="8710" max="8710" width="14.625" style="23" bestFit="1" customWidth="1"/>
    <col min="8711" max="8711" width="16.125" style="23" bestFit="1" customWidth="1"/>
    <col min="8712" max="8712" width="10.25" style="23" bestFit="1" customWidth="1"/>
    <col min="8713" max="8713" width="8.375" style="23" bestFit="1" customWidth="1"/>
    <col min="8714" max="8714" width="13.25" style="23" bestFit="1" customWidth="1"/>
    <col min="8715" max="8960" width="9.125" style="23"/>
    <col min="8961" max="8961" width="0" style="23" hidden="1" customWidth="1"/>
    <col min="8962" max="8962" width="51" style="23" bestFit="1" customWidth="1"/>
    <col min="8963" max="8963" width="15.875" style="23" bestFit="1" customWidth="1"/>
    <col min="8964" max="8964" width="17.375" style="23" bestFit="1" customWidth="1"/>
    <col min="8965" max="8965" width="13.75" style="23" bestFit="1" customWidth="1"/>
    <col min="8966" max="8966" width="14.625" style="23" bestFit="1" customWidth="1"/>
    <col min="8967" max="8967" width="16.125" style="23" bestFit="1" customWidth="1"/>
    <col min="8968" max="8968" width="10.25" style="23" bestFit="1" customWidth="1"/>
    <col min="8969" max="8969" width="8.375" style="23" bestFit="1" customWidth="1"/>
    <col min="8970" max="8970" width="13.25" style="23" bestFit="1" customWidth="1"/>
    <col min="8971" max="9216" width="9.125" style="23"/>
    <col min="9217" max="9217" width="0" style="23" hidden="1" customWidth="1"/>
    <col min="9218" max="9218" width="51" style="23" bestFit="1" customWidth="1"/>
    <col min="9219" max="9219" width="15.875" style="23" bestFit="1" customWidth="1"/>
    <col min="9220" max="9220" width="17.375" style="23" bestFit="1" customWidth="1"/>
    <col min="9221" max="9221" width="13.75" style="23" bestFit="1" customWidth="1"/>
    <col min="9222" max="9222" width="14.625" style="23" bestFit="1" customWidth="1"/>
    <col min="9223" max="9223" width="16.125" style="23" bestFit="1" customWidth="1"/>
    <col min="9224" max="9224" width="10.25" style="23" bestFit="1" customWidth="1"/>
    <col min="9225" max="9225" width="8.375" style="23" bestFit="1" customWidth="1"/>
    <col min="9226" max="9226" width="13.25" style="23" bestFit="1" customWidth="1"/>
    <col min="9227" max="9472" width="9.125" style="23"/>
    <col min="9473" max="9473" width="0" style="23" hidden="1" customWidth="1"/>
    <col min="9474" max="9474" width="51" style="23" bestFit="1" customWidth="1"/>
    <col min="9475" max="9475" width="15.875" style="23" bestFit="1" customWidth="1"/>
    <col min="9476" max="9476" width="17.375" style="23" bestFit="1" customWidth="1"/>
    <col min="9477" max="9477" width="13.75" style="23" bestFit="1" customWidth="1"/>
    <col min="9478" max="9478" width="14.625" style="23" bestFit="1" customWidth="1"/>
    <col min="9479" max="9479" width="16.125" style="23" bestFit="1" customWidth="1"/>
    <col min="9480" max="9480" width="10.25" style="23" bestFit="1" customWidth="1"/>
    <col min="9481" max="9481" width="8.375" style="23" bestFit="1" customWidth="1"/>
    <col min="9482" max="9482" width="13.25" style="23" bestFit="1" customWidth="1"/>
    <col min="9483" max="9728" width="9.125" style="23"/>
    <col min="9729" max="9729" width="0" style="23" hidden="1" customWidth="1"/>
    <col min="9730" max="9730" width="51" style="23" bestFit="1" customWidth="1"/>
    <col min="9731" max="9731" width="15.875" style="23" bestFit="1" customWidth="1"/>
    <col min="9732" max="9732" width="17.375" style="23" bestFit="1" customWidth="1"/>
    <col min="9733" max="9733" width="13.75" style="23" bestFit="1" customWidth="1"/>
    <col min="9734" max="9734" width="14.625" style="23" bestFit="1" customWidth="1"/>
    <col min="9735" max="9735" width="16.125" style="23" bestFit="1" customWidth="1"/>
    <col min="9736" max="9736" width="10.25" style="23" bestFit="1" customWidth="1"/>
    <col min="9737" max="9737" width="8.375" style="23" bestFit="1" customWidth="1"/>
    <col min="9738" max="9738" width="13.25" style="23" bestFit="1" customWidth="1"/>
    <col min="9739" max="9984" width="9.125" style="23"/>
    <col min="9985" max="9985" width="0" style="23" hidden="1" customWidth="1"/>
    <col min="9986" max="9986" width="51" style="23" bestFit="1" customWidth="1"/>
    <col min="9987" max="9987" width="15.875" style="23" bestFit="1" customWidth="1"/>
    <col min="9988" max="9988" width="17.375" style="23" bestFit="1" customWidth="1"/>
    <col min="9989" max="9989" width="13.75" style="23" bestFit="1" customWidth="1"/>
    <col min="9990" max="9990" width="14.625" style="23" bestFit="1" customWidth="1"/>
    <col min="9991" max="9991" width="16.125" style="23" bestFit="1" customWidth="1"/>
    <col min="9992" max="9992" width="10.25" style="23" bestFit="1" customWidth="1"/>
    <col min="9993" max="9993" width="8.375" style="23" bestFit="1" customWidth="1"/>
    <col min="9994" max="9994" width="13.25" style="23" bestFit="1" customWidth="1"/>
    <col min="9995" max="10240" width="9.125" style="23"/>
    <col min="10241" max="10241" width="0" style="23" hidden="1" customWidth="1"/>
    <col min="10242" max="10242" width="51" style="23" bestFit="1" customWidth="1"/>
    <col min="10243" max="10243" width="15.875" style="23" bestFit="1" customWidth="1"/>
    <col min="10244" max="10244" width="17.375" style="23" bestFit="1" customWidth="1"/>
    <col min="10245" max="10245" width="13.75" style="23" bestFit="1" customWidth="1"/>
    <col min="10246" max="10246" width="14.625" style="23" bestFit="1" customWidth="1"/>
    <col min="10247" max="10247" width="16.125" style="23" bestFit="1" customWidth="1"/>
    <col min="10248" max="10248" width="10.25" style="23" bestFit="1" customWidth="1"/>
    <col min="10249" max="10249" width="8.375" style="23" bestFit="1" customWidth="1"/>
    <col min="10250" max="10250" width="13.25" style="23" bestFit="1" customWidth="1"/>
    <col min="10251" max="10496" width="9.125" style="23"/>
    <col min="10497" max="10497" width="0" style="23" hidden="1" customWidth="1"/>
    <col min="10498" max="10498" width="51" style="23" bestFit="1" customWidth="1"/>
    <col min="10499" max="10499" width="15.875" style="23" bestFit="1" customWidth="1"/>
    <col min="10500" max="10500" width="17.375" style="23" bestFit="1" customWidth="1"/>
    <col min="10501" max="10501" width="13.75" style="23" bestFit="1" customWidth="1"/>
    <col min="10502" max="10502" width="14.625" style="23" bestFit="1" customWidth="1"/>
    <col min="10503" max="10503" width="16.125" style="23" bestFit="1" customWidth="1"/>
    <col min="10504" max="10504" width="10.25" style="23" bestFit="1" customWidth="1"/>
    <col min="10505" max="10505" width="8.375" style="23" bestFit="1" customWidth="1"/>
    <col min="10506" max="10506" width="13.25" style="23" bestFit="1" customWidth="1"/>
    <col min="10507" max="10752" width="9.125" style="23"/>
    <col min="10753" max="10753" width="0" style="23" hidden="1" customWidth="1"/>
    <col min="10754" max="10754" width="51" style="23" bestFit="1" customWidth="1"/>
    <col min="10755" max="10755" width="15.875" style="23" bestFit="1" customWidth="1"/>
    <col min="10756" max="10756" width="17.375" style="23" bestFit="1" customWidth="1"/>
    <col min="10757" max="10757" width="13.75" style="23" bestFit="1" customWidth="1"/>
    <col min="10758" max="10758" width="14.625" style="23" bestFit="1" customWidth="1"/>
    <col min="10759" max="10759" width="16.125" style="23" bestFit="1" customWidth="1"/>
    <col min="10760" max="10760" width="10.25" style="23" bestFit="1" customWidth="1"/>
    <col min="10761" max="10761" width="8.375" style="23" bestFit="1" customWidth="1"/>
    <col min="10762" max="10762" width="13.25" style="23" bestFit="1" customWidth="1"/>
    <col min="10763" max="11008" width="9.125" style="23"/>
    <col min="11009" max="11009" width="0" style="23" hidden="1" customWidth="1"/>
    <col min="11010" max="11010" width="51" style="23" bestFit="1" customWidth="1"/>
    <col min="11011" max="11011" width="15.875" style="23" bestFit="1" customWidth="1"/>
    <col min="11012" max="11012" width="17.375" style="23" bestFit="1" customWidth="1"/>
    <col min="11013" max="11013" width="13.75" style="23" bestFit="1" customWidth="1"/>
    <col min="11014" max="11014" width="14.625" style="23" bestFit="1" customWidth="1"/>
    <col min="11015" max="11015" width="16.125" style="23" bestFit="1" customWidth="1"/>
    <col min="11016" max="11016" width="10.25" style="23" bestFit="1" customWidth="1"/>
    <col min="11017" max="11017" width="8.375" style="23" bestFit="1" customWidth="1"/>
    <col min="11018" max="11018" width="13.25" style="23" bestFit="1" customWidth="1"/>
    <col min="11019" max="11264" width="9.125" style="23"/>
    <col min="11265" max="11265" width="0" style="23" hidden="1" customWidth="1"/>
    <col min="11266" max="11266" width="51" style="23" bestFit="1" customWidth="1"/>
    <col min="11267" max="11267" width="15.875" style="23" bestFit="1" customWidth="1"/>
    <col min="11268" max="11268" width="17.375" style="23" bestFit="1" customWidth="1"/>
    <col min="11269" max="11269" width="13.75" style="23" bestFit="1" customWidth="1"/>
    <col min="11270" max="11270" width="14.625" style="23" bestFit="1" customWidth="1"/>
    <col min="11271" max="11271" width="16.125" style="23" bestFit="1" customWidth="1"/>
    <col min="11272" max="11272" width="10.25" style="23" bestFit="1" customWidth="1"/>
    <col min="11273" max="11273" width="8.375" style="23" bestFit="1" customWidth="1"/>
    <col min="11274" max="11274" width="13.25" style="23" bestFit="1" customWidth="1"/>
    <col min="11275" max="11520" width="9.125" style="23"/>
    <col min="11521" max="11521" width="0" style="23" hidden="1" customWidth="1"/>
    <col min="11522" max="11522" width="51" style="23" bestFit="1" customWidth="1"/>
    <col min="11523" max="11523" width="15.875" style="23" bestFit="1" customWidth="1"/>
    <col min="11524" max="11524" width="17.375" style="23" bestFit="1" customWidth="1"/>
    <col min="11525" max="11525" width="13.75" style="23" bestFit="1" customWidth="1"/>
    <col min="11526" max="11526" width="14.625" style="23" bestFit="1" customWidth="1"/>
    <col min="11527" max="11527" width="16.125" style="23" bestFit="1" customWidth="1"/>
    <col min="11528" max="11528" width="10.25" style="23" bestFit="1" customWidth="1"/>
    <col min="11529" max="11529" width="8.375" style="23" bestFit="1" customWidth="1"/>
    <col min="11530" max="11530" width="13.25" style="23" bestFit="1" customWidth="1"/>
    <col min="11531" max="11776" width="9.125" style="23"/>
    <col min="11777" max="11777" width="0" style="23" hidden="1" customWidth="1"/>
    <col min="11778" max="11778" width="51" style="23" bestFit="1" customWidth="1"/>
    <col min="11779" max="11779" width="15.875" style="23" bestFit="1" customWidth="1"/>
    <col min="11780" max="11780" width="17.375" style="23" bestFit="1" customWidth="1"/>
    <col min="11781" max="11781" width="13.75" style="23" bestFit="1" customWidth="1"/>
    <col min="11782" max="11782" width="14.625" style="23" bestFit="1" customWidth="1"/>
    <col min="11783" max="11783" width="16.125" style="23" bestFit="1" customWidth="1"/>
    <col min="11784" max="11784" width="10.25" style="23" bestFit="1" customWidth="1"/>
    <col min="11785" max="11785" width="8.375" style="23" bestFit="1" customWidth="1"/>
    <col min="11786" max="11786" width="13.25" style="23" bestFit="1" customWidth="1"/>
    <col min="11787" max="12032" width="9.125" style="23"/>
    <col min="12033" max="12033" width="0" style="23" hidden="1" customWidth="1"/>
    <col min="12034" max="12034" width="51" style="23" bestFit="1" customWidth="1"/>
    <col min="12035" max="12035" width="15.875" style="23" bestFit="1" customWidth="1"/>
    <col min="12036" max="12036" width="17.375" style="23" bestFit="1" customWidth="1"/>
    <col min="12037" max="12037" width="13.75" style="23" bestFit="1" customWidth="1"/>
    <col min="12038" max="12038" width="14.625" style="23" bestFit="1" customWidth="1"/>
    <col min="12039" max="12039" width="16.125" style="23" bestFit="1" customWidth="1"/>
    <col min="12040" max="12040" width="10.25" style="23" bestFit="1" customWidth="1"/>
    <col min="12041" max="12041" width="8.375" style="23" bestFit="1" customWidth="1"/>
    <col min="12042" max="12042" width="13.25" style="23" bestFit="1" customWidth="1"/>
    <col min="12043" max="12288" width="9.125" style="23"/>
    <col min="12289" max="12289" width="0" style="23" hidden="1" customWidth="1"/>
    <col min="12290" max="12290" width="51" style="23" bestFit="1" customWidth="1"/>
    <col min="12291" max="12291" width="15.875" style="23" bestFit="1" customWidth="1"/>
    <col min="12292" max="12292" width="17.375" style="23" bestFit="1" customWidth="1"/>
    <col min="12293" max="12293" width="13.75" style="23" bestFit="1" customWidth="1"/>
    <col min="12294" max="12294" width="14.625" style="23" bestFit="1" customWidth="1"/>
    <col min="12295" max="12295" width="16.125" style="23" bestFit="1" customWidth="1"/>
    <col min="12296" max="12296" width="10.25" style="23" bestFit="1" customWidth="1"/>
    <col min="12297" max="12297" width="8.375" style="23" bestFit="1" customWidth="1"/>
    <col min="12298" max="12298" width="13.25" style="23" bestFit="1" customWidth="1"/>
    <col min="12299" max="12544" width="9.125" style="23"/>
    <col min="12545" max="12545" width="0" style="23" hidden="1" customWidth="1"/>
    <col min="12546" max="12546" width="51" style="23" bestFit="1" customWidth="1"/>
    <col min="12547" max="12547" width="15.875" style="23" bestFit="1" customWidth="1"/>
    <col min="12548" max="12548" width="17.375" style="23" bestFit="1" customWidth="1"/>
    <col min="12549" max="12549" width="13.75" style="23" bestFit="1" customWidth="1"/>
    <col min="12550" max="12550" width="14.625" style="23" bestFit="1" customWidth="1"/>
    <col min="12551" max="12551" width="16.125" style="23" bestFit="1" customWidth="1"/>
    <col min="12552" max="12552" width="10.25" style="23" bestFit="1" customWidth="1"/>
    <col min="12553" max="12553" width="8.375" style="23" bestFit="1" customWidth="1"/>
    <col min="12554" max="12554" width="13.25" style="23" bestFit="1" customWidth="1"/>
    <col min="12555" max="12800" width="9.125" style="23"/>
    <col min="12801" max="12801" width="0" style="23" hidden="1" customWidth="1"/>
    <col min="12802" max="12802" width="51" style="23" bestFit="1" customWidth="1"/>
    <col min="12803" max="12803" width="15.875" style="23" bestFit="1" customWidth="1"/>
    <col min="12804" max="12804" width="17.375" style="23" bestFit="1" customWidth="1"/>
    <col min="12805" max="12805" width="13.75" style="23" bestFit="1" customWidth="1"/>
    <col min="12806" max="12806" width="14.625" style="23" bestFit="1" customWidth="1"/>
    <col min="12807" max="12807" width="16.125" style="23" bestFit="1" customWidth="1"/>
    <col min="12808" max="12808" width="10.25" style="23" bestFit="1" customWidth="1"/>
    <col min="12809" max="12809" width="8.375" style="23" bestFit="1" customWidth="1"/>
    <col min="12810" max="12810" width="13.25" style="23" bestFit="1" customWidth="1"/>
    <col min="12811" max="13056" width="9.125" style="23"/>
    <col min="13057" max="13057" width="0" style="23" hidden="1" customWidth="1"/>
    <col min="13058" max="13058" width="51" style="23" bestFit="1" customWidth="1"/>
    <col min="13059" max="13059" width="15.875" style="23" bestFit="1" customWidth="1"/>
    <col min="13060" max="13060" width="17.375" style="23" bestFit="1" customWidth="1"/>
    <col min="13061" max="13061" width="13.75" style="23" bestFit="1" customWidth="1"/>
    <col min="13062" max="13062" width="14.625" style="23" bestFit="1" customWidth="1"/>
    <col min="13063" max="13063" width="16.125" style="23" bestFit="1" customWidth="1"/>
    <col min="13064" max="13064" width="10.25" style="23" bestFit="1" customWidth="1"/>
    <col min="13065" max="13065" width="8.375" style="23" bestFit="1" customWidth="1"/>
    <col min="13066" max="13066" width="13.25" style="23" bestFit="1" customWidth="1"/>
    <col min="13067" max="13312" width="9.125" style="23"/>
    <col min="13313" max="13313" width="0" style="23" hidden="1" customWidth="1"/>
    <col min="13314" max="13314" width="51" style="23" bestFit="1" customWidth="1"/>
    <col min="13315" max="13315" width="15.875" style="23" bestFit="1" customWidth="1"/>
    <col min="13316" max="13316" width="17.375" style="23" bestFit="1" customWidth="1"/>
    <col min="13317" max="13317" width="13.75" style="23" bestFit="1" customWidth="1"/>
    <col min="13318" max="13318" width="14.625" style="23" bestFit="1" customWidth="1"/>
    <col min="13319" max="13319" width="16.125" style="23" bestFit="1" customWidth="1"/>
    <col min="13320" max="13320" width="10.25" style="23" bestFit="1" customWidth="1"/>
    <col min="13321" max="13321" width="8.375" style="23" bestFit="1" customWidth="1"/>
    <col min="13322" max="13322" width="13.25" style="23" bestFit="1" customWidth="1"/>
    <col min="13323" max="13568" width="9.125" style="23"/>
    <col min="13569" max="13569" width="0" style="23" hidden="1" customWidth="1"/>
    <col min="13570" max="13570" width="51" style="23" bestFit="1" customWidth="1"/>
    <col min="13571" max="13571" width="15.875" style="23" bestFit="1" customWidth="1"/>
    <col min="13572" max="13572" width="17.375" style="23" bestFit="1" customWidth="1"/>
    <col min="13573" max="13573" width="13.75" style="23" bestFit="1" customWidth="1"/>
    <col min="13574" max="13574" width="14.625" style="23" bestFit="1" customWidth="1"/>
    <col min="13575" max="13575" width="16.125" style="23" bestFit="1" customWidth="1"/>
    <col min="13576" max="13576" width="10.25" style="23" bestFit="1" customWidth="1"/>
    <col min="13577" max="13577" width="8.375" style="23" bestFit="1" customWidth="1"/>
    <col min="13578" max="13578" width="13.25" style="23" bestFit="1" customWidth="1"/>
    <col min="13579" max="13824" width="9.125" style="23"/>
    <col min="13825" max="13825" width="0" style="23" hidden="1" customWidth="1"/>
    <col min="13826" max="13826" width="51" style="23" bestFit="1" customWidth="1"/>
    <col min="13827" max="13827" width="15.875" style="23" bestFit="1" customWidth="1"/>
    <col min="13828" max="13828" width="17.375" style="23" bestFit="1" customWidth="1"/>
    <col min="13829" max="13829" width="13.75" style="23" bestFit="1" customWidth="1"/>
    <col min="13830" max="13830" width="14.625" style="23" bestFit="1" customWidth="1"/>
    <col min="13831" max="13831" width="16.125" style="23" bestFit="1" customWidth="1"/>
    <col min="13832" max="13832" width="10.25" style="23" bestFit="1" customWidth="1"/>
    <col min="13833" max="13833" width="8.375" style="23" bestFit="1" customWidth="1"/>
    <col min="13834" max="13834" width="13.25" style="23" bestFit="1" customWidth="1"/>
    <col min="13835" max="14080" width="9.125" style="23"/>
    <col min="14081" max="14081" width="0" style="23" hidden="1" customWidth="1"/>
    <col min="14082" max="14082" width="51" style="23" bestFit="1" customWidth="1"/>
    <col min="14083" max="14083" width="15.875" style="23" bestFit="1" customWidth="1"/>
    <col min="14084" max="14084" width="17.375" style="23" bestFit="1" customWidth="1"/>
    <col min="14085" max="14085" width="13.75" style="23" bestFit="1" customWidth="1"/>
    <col min="14086" max="14086" width="14.625" style="23" bestFit="1" customWidth="1"/>
    <col min="14087" max="14087" width="16.125" style="23" bestFit="1" customWidth="1"/>
    <col min="14088" max="14088" width="10.25" style="23" bestFit="1" customWidth="1"/>
    <col min="14089" max="14089" width="8.375" style="23" bestFit="1" customWidth="1"/>
    <col min="14090" max="14090" width="13.25" style="23" bestFit="1" customWidth="1"/>
    <col min="14091" max="14336" width="9.125" style="23"/>
    <col min="14337" max="14337" width="0" style="23" hidden="1" customWidth="1"/>
    <col min="14338" max="14338" width="51" style="23" bestFit="1" customWidth="1"/>
    <col min="14339" max="14339" width="15.875" style="23" bestFit="1" customWidth="1"/>
    <col min="14340" max="14340" width="17.375" style="23" bestFit="1" customWidth="1"/>
    <col min="14341" max="14341" width="13.75" style="23" bestFit="1" customWidth="1"/>
    <col min="14342" max="14342" width="14.625" style="23" bestFit="1" customWidth="1"/>
    <col min="14343" max="14343" width="16.125" style="23" bestFit="1" customWidth="1"/>
    <col min="14344" max="14344" width="10.25" style="23" bestFit="1" customWidth="1"/>
    <col min="14345" max="14345" width="8.375" style="23" bestFit="1" customWidth="1"/>
    <col min="14346" max="14346" width="13.25" style="23" bestFit="1" customWidth="1"/>
    <col min="14347" max="14592" width="9.125" style="23"/>
    <col min="14593" max="14593" width="0" style="23" hidden="1" customWidth="1"/>
    <col min="14594" max="14594" width="51" style="23" bestFit="1" customWidth="1"/>
    <col min="14595" max="14595" width="15.875" style="23" bestFit="1" customWidth="1"/>
    <col min="14596" max="14596" width="17.375" style="23" bestFit="1" customWidth="1"/>
    <col min="14597" max="14597" width="13.75" style="23" bestFit="1" customWidth="1"/>
    <col min="14598" max="14598" width="14.625" style="23" bestFit="1" customWidth="1"/>
    <col min="14599" max="14599" width="16.125" style="23" bestFit="1" customWidth="1"/>
    <col min="14600" max="14600" width="10.25" style="23" bestFit="1" customWidth="1"/>
    <col min="14601" max="14601" width="8.375" style="23" bestFit="1" customWidth="1"/>
    <col min="14602" max="14602" width="13.25" style="23" bestFit="1" customWidth="1"/>
    <col min="14603" max="14848" width="9.125" style="23"/>
    <col min="14849" max="14849" width="0" style="23" hidden="1" customWidth="1"/>
    <col min="14850" max="14850" width="51" style="23" bestFit="1" customWidth="1"/>
    <col min="14851" max="14851" width="15.875" style="23" bestFit="1" customWidth="1"/>
    <col min="14852" max="14852" width="17.375" style="23" bestFit="1" customWidth="1"/>
    <col min="14853" max="14853" width="13.75" style="23" bestFit="1" customWidth="1"/>
    <col min="14854" max="14854" width="14.625" style="23" bestFit="1" customWidth="1"/>
    <col min="14855" max="14855" width="16.125" style="23" bestFit="1" customWidth="1"/>
    <col min="14856" max="14856" width="10.25" style="23" bestFit="1" customWidth="1"/>
    <col min="14857" max="14857" width="8.375" style="23" bestFit="1" customWidth="1"/>
    <col min="14858" max="14858" width="13.25" style="23" bestFit="1" customWidth="1"/>
    <col min="14859" max="15104" width="9.125" style="23"/>
    <col min="15105" max="15105" width="0" style="23" hidden="1" customWidth="1"/>
    <col min="15106" max="15106" width="51" style="23" bestFit="1" customWidth="1"/>
    <col min="15107" max="15107" width="15.875" style="23" bestFit="1" customWidth="1"/>
    <col min="15108" max="15108" width="17.375" style="23" bestFit="1" customWidth="1"/>
    <col min="15109" max="15109" width="13.75" style="23" bestFit="1" customWidth="1"/>
    <col min="15110" max="15110" width="14.625" style="23" bestFit="1" customWidth="1"/>
    <col min="15111" max="15111" width="16.125" style="23" bestFit="1" customWidth="1"/>
    <col min="15112" max="15112" width="10.25" style="23" bestFit="1" customWidth="1"/>
    <col min="15113" max="15113" width="8.375" style="23" bestFit="1" customWidth="1"/>
    <col min="15114" max="15114" width="13.25" style="23" bestFit="1" customWidth="1"/>
    <col min="15115" max="15360" width="9.125" style="23"/>
    <col min="15361" max="15361" width="0" style="23" hidden="1" customWidth="1"/>
    <col min="15362" max="15362" width="51" style="23" bestFit="1" customWidth="1"/>
    <col min="15363" max="15363" width="15.875" style="23" bestFit="1" customWidth="1"/>
    <col min="15364" max="15364" width="17.375" style="23" bestFit="1" customWidth="1"/>
    <col min="15365" max="15365" width="13.75" style="23" bestFit="1" customWidth="1"/>
    <col min="15366" max="15366" width="14.625" style="23" bestFit="1" customWidth="1"/>
    <col min="15367" max="15367" width="16.125" style="23" bestFit="1" customWidth="1"/>
    <col min="15368" max="15368" width="10.25" style="23" bestFit="1" customWidth="1"/>
    <col min="15369" max="15369" width="8.375" style="23" bestFit="1" customWidth="1"/>
    <col min="15370" max="15370" width="13.25" style="23" bestFit="1" customWidth="1"/>
    <col min="15371" max="15616" width="9.125" style="23"/>
    <col min="15617" max="15617" width="0" style="23" hidden="1" customWidth="1"/>
    <col min="15618" max="15618" width="51" style="23" bestFit="1" customWidth="1"/>
    <col min="15619" max="15619" width="15.875" style="23" bestFit="1" customWidth="1"/>
    <col min="15620" max="15620" width="17.375" style="23" bestFit="1" customWidth="1"/>
    <col min="15621" max="15621" width="13.75" style="23" bestFit="1" customWidth="1"/>
    <col min="15622" max="15622" width="14.625" style="23" bestFit="1" customWidth="1"/>
    <col min="15623" max="15623" width="16.125" style="23" bestFit="1" customWidth="1"/>
    <col min="15624" max="15624" width="10.25" style="23" bestFit="1" customWidth="1"/>
    <col min="15625" max="15625" width="8.375" style="23" bestFit="1" customWidth="1"/>
    <col min="15626" max="15626" width="13.25" style="23" bestFit="1" customWidth="1"/>
    <col min="15627" max="15872" width="9.125" style="23"/>
    <col min="15873" max="15873" width="0" style="23" hidden="1" customWidth="1"/>
    <col min="15874" max="15874" width="51" style="23" bestFit="1" customWidth="1"/>
    <col min="15875" max="15875" width="15.875" style="23" bestFit="1" customWidth="1"/>
    <col min="15876" max="15876" width="17.375" style="23" bestFit="1" customWidth="1"/>
    <col min="15877" max="15877" width="13.75" style="23" bestFit="1" customWidth="1"/>
    <col min="15878" max="15878" width="14.625" style="23" bestFit="1" customWidth="1"/>
    <col min="15879" max="15879" width="16.125" style="23" bestFit="1" customWidth="1"/>
    <col min="15880" max="15880" width="10.25" style="23" bestFit="1" customWidth="1"/>
    <col min="15881" max="15881" width="8.375" style="23" bestFit="1" customWidth="1"/>
    <col min="15882" max="15882" width="13.25" style="23" bestFit="1" customWidth="1"/>
    <col min="15883" max="16128" width="9.125" style="23"/>
    <col min="16129" max="16129" width="0" style="23" hidden="1" customWidth="1"/>
    <col min="16130" max="16130" width="51" style="23" bestFit="1" customWidth="1"/>
    <col min="16131" max="16131" width="15.875" style="23" bestFit="1" customWidth="1"/>
    <col min="16132" max="16132" width="17.375" style="23" bestFit="1" customWidth="1"/>
    <col min="16133" max="16133" width="13.75" style="23" bestFit="1" customWidth="1"/>
    <col min="16134" max="16134" width="14.625" style="23" bestFit="1" customWidth="1"/>
    <col min="16135" max="16135" width="16.125" style="23" bestFit="1" customWidth="1"/>
    <col min="16136" max="16136" width="10.25" style="23" bestFit="1" customWidth="1"/>
    <col min="16137" max="16137" width="8.375" style="23" bestFit="1" customWidth="1"/>
    <col min="16138" max="16138" width="13.25" style="23" bestFit="1" customWidth="1"/>
    <col min="16139" max="16384" width="9.125" style="23"/>
  </cols>
  <sheetData>
    <row r="1" spans="2:10">
      <c r="B1" s="680" t="s">
        <v>278</v>
      </c>
      <c r="C1" s="680"/>
      <c r="D1" s="680"/>
      <c r="E1" s="680"/>
      <c r="F1" s="680"/>
      <c r="G1" s="680"/>
      <c r="H1" s="680"/>
    </row>
    <row r="2" spans="2:10">
      <c r="B2" s="1"/>
      <c r="C2" s="1"/>
      <c r="D2" s="1"/>
      <c r="E2" s="1"/>
      <c r="F2" s="1"/>
      <c r="G2" s="1"/>
      <c r="H2" s="1"/>
      <c r="I2" s="1"/>
      <c r="J2" s="1" t="s">
        <v>1</v>
      </c>
    </row>
    <row r="3" spans="2:10">
      <c r="B3" s="48" t="s">
        <v>189</v>
      </c>
      <c r="C3" s="49" t="s">
        <v>3</v>
      </c>
      <c r="D3" s="50" t="s">
        <v>4</v>
      </c>
      <c r="E3" s="51" t="s">
        <v>5</v>
      </c>
      <c r="F3" s="50" t="s">
        <v>51</v>
      </c>
      <c r="G3" s="51" t="s">
        <v>182</v>
      </c>
      <c r="H3" s="51" t="s">
        <v>190</v>
      </c>
      <c r="I3" s="50" t="s">
        <v>82</v>
      </c>
      <c r="J3" s="52" t="s">
        <v>183</v>
      </c>
    </row>
    <row r="4" spans="2:10">
      <c r="B4" s="53" t="s">
        <v>191</v>
      </c>
      <c r="C4" s="54">
        <v>303750013.38999999</v>
      </c>
      <c r="D4" s="54">
        <v>1483531747.8700001</v>
      </c>
      <c r="E4" s="54">
        <v>49086567.129999988</v>
      </c>
      <c r="F4" s="54">
        <v>154749133.83000001</v>
      </c>
      <c r="G4" s="54">
        <f>SUM(C4:F4)</f>
        <v>1991117462.22</v>
      </c>
      <c r="H4" s="40">
        <v>2264581</v>
      </c>
      <c r="I4" s="55" t="s">
        <v>84</v>
      </c>
      <c r="J4" s="56">
        <f>+G4/H4</f>
        <v>879.24320756025065</v>
      </c>
    </row>
    <row r="5" spans="2:10">
      <c r="B5" s="57" t="s">
        <v>192</v>
      </c>
      <c r="C5" s="54"/>
      <c r="D5" s="54"/>
      <c r="E5" s="54"/>
      <c r="F5" s="54"/>
      <c r="G5" s="54"/>
      <c r="H5" s="40"/>
      <c r="I5" s="55"/>
      <c r="J5" s="56"/>
    </row>
    <row r="6" spans="2:10">
      <c r="B6" s="58" t="s">
        <v>193</v>
      </c>
      <c r="C6" s="28">
        <v>1408999.28</v>
      </c>
      <c r="D6" s="28">
        <v>6898779.5099999998</v>
      </c>
      <c r="E6" s="28">
        <v>506858.23999999999</v>
      </c>
      <c r="F6" s="28">
        <v>481208.24</v>
      </c>
      <c r="G6" s="28">
        <f>SUM(C6:F6)</f>
        <v>9295845.2699999996</v>
      </c>
      <c r="H6" s="59">
        <v>59</v>
      </c>
      <c r="I6" s="60" t="s">
        <v>159</v>
      </c>
      <c r="J6" s="56">
        <f>+G6/H6</f>
        <v>157556.69949152542</v>
      </c>
    </row>
    <row r="7" spans="2:10">
      <c r="B7" s="16" t="s">
        <v>194</v>
      </c>
      <c r="C7" s="61">
        <v>8922702.0700000003</v>
      </c>
      <c r="D7" s="61">
        <v>43687569.579999998</v>
      </c>
      <c r="E7" s="61">
        <v>799434.91</v>
      </c>
      <c r="F7" s="61">
        <v>8222115.9900000002</v>
      </c>
      <c r="G7" s="28">
        <f>SUM(C7:F7)</f>
        <v>61631822.549999997</v>
      </c>
      <c r="H7" s="62">
        <v>277</v>
      </c>
      <c r="I7" s="55" t="s">
        <v>84</v>
      </c>
      <c r="J7" s="56">
        <f>+G7/H7</f>
        <v>222497.55433212995</v>
      </c>
    </row>
    <row r="8" spans="2:10" ht="24" thickBot="1">
      <c r="B8" s="63" t="s">
        <v>6</v>
      </c>
      <c r="C8" s="64">
        <f>SUM(C4:C7)</f>
        <v>314081714.73999995</v>
      </c>
      <c r="D8" s="64">
        <f>SUM(D4:D7)</f>
        <v>1534118096.96</v>
      </c>
      <c r="E8" s="64">
        <f>SUM(E4:E7)</f>
        <v>50392860.279999986</v>
      </c>
      <c r="F8" s="64">
        <f>SUM(F4:F7)</f>
        <v>163452458.06000003</v>
      </c>
      <c r="G8" s="64">
        <f>SUM(G4:G7)</f>
        <v>2062045130.04</v>
      </c>
      <c r="H8" s="64"/>
      <c r="I8" s="65"/>
      <c r="J8" s="65"/>
    </row>
    <row r="9" spans="2:10" ht="24" thickTop="1"/>
    <row r="10" spans="2:10">
      <c r="C10" s="66"/>
    </row>
    <row r="11" spans="2:10">
      <c r="B11" s="67" t="s">
        <v>195</v>
      </c>
      <c r="C11" s="209"/>
      <c r="D11" s="209"/>
      <c r="E11" s="209"/>
      <c r="F11" s="209"/>
      <c r="G11" s="209"/>
    </row>
    <row r="12" spans="2:10">
      <c r="C12" s="209"/>
      <c r="D12" s="209"/>
      <c r="E12" s="209"/>
      <c r="F12" s="209"/>
      <c r="G12" s="209"/>
    </row>
    <row r="13" spans="2:10">
      <c r="C13" s="209"/>
      <c r="D13" s="209"/>
      <c r="E13" s="209"/>
      <c r="F13" s="209"/>
      <c r="G13" s="209"/>
    </row>
    <row r="14" spans="2:10">
      <c r="C14" s="209"/>
      <c r="D14" s="209"/>
      <c r="E14" s="209"/>
      <c r="F14" s="209"/>
      <c r="G14" s="209"/>
    </row>
  </sheetData>
  <mergeCells count="1">
    <mergeCell ref="B1:H1"/>
  </mergeCells>
  <pageMargins left="0.70866141732283461" right="0.70866141732283461" top="1.1417322834645669" bottom="0.74803149606299213" header="0.31496062992125984" footer="0.31496062992125984"/>
  <pageSetup paperSize="9" scale="7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C4E70-CCB4-4AAA-8394-63384D3E933D}">
  <sheetPr>
    <pageSetUpPr fitToPage="1"/>
  </sheetPr>
  <dimension ref="A1:I12"/>
  <sheetViews>
    <sheetView workbookViewId="0">
      <selection activeCell="I15" sqref="I15"/>
    </sheetView>
  </sheetViews>
  <sheetFormatPr defaultRowHeight="21"/>
  <cols>
    <col min="1" max="1" width="55.875" style="1" bestFit="1" customWidth="1"/>
    <col min="2" max="2" width="15.75" style="1" bestFit="1" customWidth="1"/>
    <col min="3" max="3" width="17.25" style="1" bestFit="1" customWidth="1"/>
    <col min="4" max="4" width="13.75" style="1" bestFit="1" customWidth="1"/>
    <col min="5" max="5" width="14.625" style="1" bestFit="1" customWidth="1"/>
    <col min="6" max="6" width="16.125" style="1" bestFit="1" customWidth="1"/>
    <col min="7" max="7" width="8.625" style="1" bestFit="1" customWidth="1"/>
    <col min="8" max="8" width="8.375" style="1" bestFit="1" customWidth="1"/>
    <col min="9" max="9" width="13.25" style="1" bestFit="1" customWidth="1"/>
    <col min="10" max="256" width="9.125" style="1"/>
    <col min="257" max="257" width="55.875" style="1" bestFit="1" customWidth="1"/>
    <col min="258" max="258" width="15.75" style="1" bestFit="1" customWidth="1"/>
    <col min="259" max="259" width="17.25" style="1" bestFit="1" customWidth="1"/>
    <col min="260" max="260" width="13.75" style="1" bestFit="1" customWidth="1"/>
    <col min="261" max="261" width="14.625" style="1" bestFit="1" customWidth="1"/>
    <col min="262" max="262" width="16.125" style="1" bestFit="1" customWidth="1"/>
    <col min="263" max="263" width="8.625" style="1" bestFit="1" customWidth="1"/>
    <col min="264" max="264" width="8.375" style="1" bestFit="1" customWidth="1"/>
    <col min="265" max="265" width="13.25" style="1" bestFit="1" customWidth="1"/>
    <col min="266" max="512" width="9.125" style="1"/>
    <col min="513" max="513" width="55.875" style="1" bestFit="1" customWidth="1"/>
    <col min="514" max="514" width="15.75" style="1" bestFit="1" customWidth="1"/>
    <col min="515" max="515" width="17.25" style="1" bestFit="1" customWidth="1"/>
    <col min="516" max="516" width="13.75" style="1" bestFit="1" customWidth="1"/>
    <col min="517" max="517" width="14.625" style="1" bestFit="1" customWidth="1"/>
    <col min="518" max="518" width="16.125" style="1" bestFit="1" customWidth="1"/>
    <col min="519" max="519" width="8.625" style="1" bestFit="1" customWidth="1"/>
    <col min="520" max="520" width="8.375" style="1" bestFit="1" customWidth="1"/>
    <col min="521" max="521" width="13.25" style="1" bestFit="1" customWidth="1"/>
    <col min="522" max="768" width="9.125" style="1"/>
    <col min="769" max="769" width="55.875" style="1" bestFit="1" customWidth="1"/>
    <col min="770" max="770" width="15.75" style="1" bestFit="1" customWidth="1"/>
    <col min="771" max="771" width="17.25" style="1" bestFit="1" customWidth="1"/>
    <col min="772" max="772" width="13.75" style="1" bestFit="1" customWidth="1"/>
    <col min="773" max="773" width="14.625" style="1" bestFit="1" customWidth="1"/>
    <col min="774" max="774" width="16.125" style="1" bestFit="1" customWidth="1"/>
    <col min="775" max="775" width="8.625" style="1" bestFit="1" customWidth="1"/>
    <col min="776" max="776" width="8.375" style="1" bestFit="1" customWidth="1"/>
    <col min="777" max="777" width="13.25" style="1" bestFit="1" customWidth="1"/>
    <col min="778" max="1024" width="9.125" style="1"/>
    <col min="1025" max="1025" width="55.875" style="1" bestFit="1" customWidth="1"/>
    <col min="1026" max="1026" width="15.75" style="1" bestFit="1" customWidth="1"/>
    <col min="1027" max="1027" width="17.25" style="1" bestFit="1" customWidth="1"/>
    <col min="1028" max="1028" width="13.75" style="1" bestFit="1" customWidth="1"/>
    <col min="1029" max="1029" width="14.625" style="1" bestFit="1" customWidth="1"/>
    <col min="1030" max="1030" width="16.125" style="1" bestFit="1" customWidth="1"/>
    <col min="1031" max="1031" width="8.625" style="1" bestFit="1" customWidth="1"/>
    <col min="1032" max="1032" width="8.375" style="1" bestFit="1" customWidth="1"/>
    <col min="1033" max="1033" width="13.25" style="1" bestFit="1" customWidth="1"/>
    <col min="1034" max="1280" width="9.125" style="1"/>
    <col min="1281" max="1281" width="55.875" style="1" bestFit="1" customWidth="1"/>
    <col min="1282" max="1282" width="15.75" style="1" bestFit="1" customWidth="1"/>
    <col min="1283" max="1283" width="17.25" style="1" bestFit="1" customWidth="1"/>
    <col min="1284" max="1284" width="13.75" style="1" bestFit="1" customWidth="1"/>
    <col min="1285" max="1285" width="14.625" style="1" bestFit="1" customWidth="1"/>
    <col min="1286" max="1286" width="16.125" style="1" bestFit="1" customWidth="1"/>
    <col min="1287" max="1287" width="8.625" style="1" bestFit="1" customWidth="1"/>
    <col min="1288" max="1288" width="8.375" style="1" bestFit="1" customWidth="1"/>
    <col min="1289" max="1289" width="13.25" style="1" bestFit="1" customWidth="1"/>
    <col min="1290" max="1536" width="9.125" style="1"/>
    <col min="1537" max="1537" width="55.875" style="1" bestFit="1" customWidth="1"/>
    <col min="1538" max="1538" width="15.75" style="1" bestFit="1" customWidth="1"/>
    <col min="1539" max="1539" width="17.25" style="1" bestFit="1" customWidth="1"/>
    <col min="1540" max="1540" width="13.75" style="1" bestFit="1" customWidth="1"/>
    <col min="1541" max="1541" width="14.625" style="1" bestFit="1" customWidth="1"/>
    <col min="1542" max="1542" width="16.125" style="1" bestFit="1" customWidth="1"/>
    <col min="1543" max="1543" width="8.625" style="1" bestFit="1" customWidth="1"/>
    <col min="1544" max="1544" width="8.375" style="1" bestFit="1" customWidth="1"/>
    <col min="1545" max="1545" width="13.25" style="1" bestFit="1" customWidth="1"/>
    <col min="1546" max="1792" width="9.125" style="1"/>
    <col min="1793" max="1793" width="55.875" style="1" bestFit="1" customWidth="1"/>
    <col min="1794" max="1794" width="15.75" style="1" bestFit="1" customWidth="1"/>
    <col min="1795" max="1795" width="17.25" style="1" bestFit="1" customWidth="1"/>
    <col min="1796" max="1796" width="13.75" style="1" bestFit="1" customWidth="1"/>
    <col min="1797" max="1797" width="14.625" style="1" bestFit="1" customWidth="1"/>
    <col min="1798" max="1798" width="16.125" style="1" bestFit="1" customWidth="1"/>
    <col min="1799" max="1799" width="8.625" style="1" bestFit="1" customWidth="1"/>
    <col min="1800" max="1800" width="8.375" style="1" bestFit="1" customWidth="1"/>
    <col min="1801" max="1801" width="13.25" style="1" bestFit="1" customWidth="1"/>
    <col min="1802" max="2048" width="9.125" style="1"/>
    <col min="2049" max="2049" width="55.875" style="1" bestFit="1" customWidth="1"/>
    <col min="2050" max="2050" width="15.75" style="1" bestFit="1" customWidth="1"/>
    <col min="2051" max="2051" width="17.25" style="1" bestFit="1" customWidth="1"/>
    <col min="2052" max="2052" width="13.75" style="1" bestFit="1" customWidth="1"/>
    <col min="2053" max="2053" width="14.625" style="1" bestFit="1" customWidth="1"/>
    <col min="2054" max="2054" width="16.125" style="1" bestFit="1" customWidth="1"/>
    <col min="2055" max="2055" width="8.625" style="1" bestFit="1" customWidth="1"/>
    <col min="2056" max="2056" width="8.375" style="1" bestFit="1" customWidth="1"/>
    <col min="2057" max="2057" width="13.25" style="1" bestFit="1" customWidth="1"/>
    <col min="2058" max="2304" width="9.125" style="1"/>
    <col min="2305" max="2305" width="55.875" style="1" bestFit="1" customWidth="1"/>
    <col min="2306" max="2306" width="15.75" style="1" bestFit="1" customWidth="1"/>
    <col min="2307" max="2307" width="17.25" style="1" bestFit="1" customWidth="1"/>
    <col min="2308" max="2308" width="13.75" style="1" bestFit="1" customWidth="1"/>
    <col min="2309" max="2309" width="14.625" style="1" bestFit="1" customWidth="1"/>
    <col min="2310" max="2310" width="16.125" style="1" bestFit="1" customWidth="1"/>
    <col min="2311" max="2311" width="8.625" style="1" bestFit="1" customWidth="1"/>
    <col min="2312" max="2312" width="8.375" style="1" bestFit="1" customWidth="1"/>
    <col min="2313" max="2313" width="13.25" style="1" bestFit="1" customWidth="1"/>
    <col min="2314" max="2560" width="9.125" style="1"/>
    <col min="2561" max="2561" width="55.875" style="1" bestFit="1" customWidth="1"/>
    <col min="2562" max="2562" width="15.75" style="1" bestFit="1" customWidth="1"/>
    <col min="2563" max="2563" width="17.25" style="1" bestFit="1" customWidth="1"/>
    <col min="2564" max="2564" width="13.75" style="1" bestFit="1" customWidth="1"/>
    <col min="2565" max="2565" width="14.625" style="1" bestFit="1" customWidth="1"/>
    <col min="2566" max="2566" width="16.125" style="1" bestFit="1" customWidth="1"/>
    <col min="2567" max="2567" width="8.625" style="1" bestFit="1" customWidth="1"/>
    <col min="2568" max="2568" width="8.375" style="1" bestFit="1" customWidth="1"/>
    <col min="2569" max="2569" width="13.25" style="1" bestFit="1" customWidth="1"/>
    <col min="2570" max="2816" width="9.125" style="1"/>
    <col min="2817" max="2817" width="55.875" style="1" bestFit="1" customWidth="1"/>
    <col min="2818" max="2818" width="15.75" style="1" bestFit="1" customWidth="1"/>
    <col min="2819" max="2819" width="17.25" style="1" bestFit="1" customWidth="1"/>
    <col min="2820" max="2820" width="13.75" style="1" bestFit="1" customWidth="1"/>
    <col min="2821" max="2821" width="14.625" style="1" bestFit="1" customWidth="1"/>
    <col min="2822" max="2822" width="16.125" style="1" bestFit="1" customWidth="1"/>
    <col min="2823" max="2823" width="8.625" style="1" bestFit="1" customWidth="1"/>
    <col min="2824" max="2824" width="8.375" style="1" bestFit="1" customWidth="1"/>
    <col min="2825" max="2825" width="13.25" style="1" bestFit="1" customWidth="1"/>
    <col min="2826" max="3072" width="9.125" style="1"/>
    <col min="3073" max="3073" width="55.875" style="1" bestFit="1" customWidth="1"/>
    <col min="3074" max="3074" width="15.75" style="1" bestFit="1" customWidth="1"/>
    <col min="3075" max="3075" width="17.25" style="1" bestFit="1" customWidth="1"/>
    <col min="3076" max="3076" width="13.75" style="1" bestFit="1" customWidth="1"/>
    <col min="3077" max="3077" width="14.625" style="1" bestFit="1" customWidth="1"/>
    <col min="3078" max="3078" width="16.125" style="1" bestFit="1" customWidth="1"/>
    <col min="3079" max="3079" width="8.625" style="1" bestFit="1" customWidth="1"/>
    <col min="3080" max="3080" width="8.375" style="1" bestFit="1" customWidth="1"/>
    <col min="3081" max="3081" width="13.25" style="1" bestFit="1" customWidth="1"/>
    <col min="3082" max="3328" width="9.125" style="1"/>
    <col min="3329" max="3329" width="55.875" style="1" bestFit="1" customWidth="1"/>
    <col min="3330" max="3330" width="15.75" style="1" bestFit="1" customWidth="1"/>
    <col min="3331" max="3331" width="17.25" style="1" bestFit="1" customWidth="1"/>
    <col min="3332" max="3332" width="13.75" style="1" bestFit="1" customWidth="1"/>
    <col min="3333" max="3333" width="14.625" style="1" bestFit="1" customWidth="1"/>
    <col min="3334" max="3334" width="16.125" style="1" bestFit="1" customWidth="1"/>
    <col min="3335" max="3335" width="8.625" style="1" bestFit="1" customWidth="1"/>
    <col min="3336" max="3336" width="8.375" style="1" bestFit="1" customWidth="1"/>
    <col min="3337" max="3337" width="13.25" style="1" bestFit="1" customWidth="1"/>
    <col min="3338" max="3584" width="9.125" style="1"/>
    <col min="3585" max="3585" width="55.875" style="1" bestFit="1" customWidth="1"/>
    <col min="3586" max="3586" width="15.75" style="1" bestFit="1" customWidth="1"/>
    <col min="3587" max="3587" width="17.25" style="1" bestFit="1" customWidth="1"/>
    <col min="3588" max="3588" width="13.75" style="1" bestFit="1" customWidth="1"/>
    <col min="3589" max="3589" width="14.625" style="1" bestFit="1" customWidth="1"/>
    <col min="3590" max="3590" width="16.125" style="1" bestFit="1" customWidth="1"/>
    <col min="3591" max="3591" width="8.625" style="1" bestFit="1" customWidth="1"/>
    <col min="3592" max="3592" width="8.375" style="1" bestFit="1" customWidth="1"/>
    <col min="3593" max="3593" width="13.25" style="1" bestFit="1" customWidth="1"/>
    <col min="3594" max="3840" width="9.125" style="1"/>
    <col min="3841" max="3841" width="55.875" style="1" bestFit="1" customWidth="1"/>
    <col min="3842" max="3842" width="15.75" style="1" bestFit="1" customWidth="1"/>
    <col min="3843" max="3843" width="17.25" style="1" bestFit="1" customWidth="1"/>
    <col min="3844" max="3844" width="13.75" style="1" bestFit="1" customWidth="1"/>
    <col min="3845" max="3845" width="14.625" style="1" bestFit="1" customWidth="1"/>
    <col min="3846" max="3846" width="16.125" style="1" bestFit="1" customWidth="1"/>
    <col min="3847" max="3847" width="8.625" style="1" bestFit="1" customWidth="1"/>
    <col min="3848" max="3848" width="8.375" style="1" bestFit="1" customWidth="1"/>
    <col min="3849" max="3849" width="13.25" style="1" bestFit="1" customWidth="1"/>
    <col min="3850" max="4096" width="9.125" style="1"/>
    <col min="4097" max="4097" width="55.875" style="1" bestFit="1" customWidth="1"/>
    <col min="4098" max="4098" width="15.75" style="1" bestFit="1" customWidth="1"/>
    <col min="4099" max="4099" width="17.25" style="1" bestFit="1" customWidth="1"/>
    <col min="4100" max="4100" width="13.75" style="1" bestFit="1" customWidth="1"/>
    <col min="4101" max="4101" width="14.625" style="1" bestFit="1" customWidth="1"/>
    <col min="4102" max="4102" width="16.125" style="1" bestFit="1" customWidth="1"/>
    <col min="4103" max="4103" width="8.625" style="1" bestFit="1" customWidth="1"/>
    <col min="4104" max="4104" width="8.375" style="1" bestFit="1" customWidth="1"/>
    <col min="4105" max="4105" width="13.25" style="1" bestFit="1" customWidth="1"/>
    <col min="4106" max="4352" width="9.125" style="1"/>
    <col min="4353" max="4353" width="55.875" style="1" bestFit="1" customWidth="1"/>
    <col min="4354" max="4354" width="15.75" style="1" bestFit="1" customWidth="1"/>
    <col min="4355" max="4355" width="17.25" style="1" bestFit="1" customWidth="1"/>
    <col min="4356" max="4356" width="13.75" style="1" bestFit="1" customWidth="1"/>
    <col min="4357" max="4357" width="14.625" style="1" bestFit="1" customWidth="1"/>
    <col min="4358" max="4358" width="16.125" style="1" bestFit="1" customWidth="1"/>
    <col min="4359" max="4359" width="8.625" style="1" bestFit="1" customWidth="1"/>
    <col min="4360" max="4360" width="8.375" style="1" bestFit="1" customWidth="1"/>
    <col min="4361" max="4361" width="13.25" style="1" bestFit="1" customWidth="1"/>
    <col min="4362" max="4608" width="9.125" style="1"/>
    <col min="4609" max="4609" width="55.875" style="1" bestFit="1" customWidth="1"/>
    <col min="4610" max="4610" width="15.75" style="1" bestFit="1" customWidth="1"/>
    <col min="4611" max="4611" width="17.25" style="1" bestFit="1" customWidth="1"/>
    <col min="4612" max="4612" width="13.75" style="1" bestFit="1" customWidth="1"/>
    <col min="4613" max="4613" width="14.625" style="1" bestFit="1" customWidth="1"/>
    <col min="4614" max="4614" width="16.125" style="1" bestFit="1" customWidth="1"/>
    <col min="4615" max="4615" width="8.625" style="1" bestFit="1" customWidth="1"/>
    <col min="4616" max="4616" width="8.375" style="1" bestFit="1" customWidth="1"/>
    <col min="4617" max="4617" width="13.25" style="1" bestFit="1" customWidth="1"/>
    <col min="4618" max="4864" width="9.125" style="1"/>
    <col min="4865" max="4865" width="55.875" style="1" bestFit="1" customWidth="1"/>
    <col min="4866" max="4866" width="15.75" style="1" bestFit="1" customWidth="1"/>
    <col min="4867" max="4867" width="17.25" style="1" bestFit="1" customWidth="1"/>
    <col min="4868" max="4868" width="13.75" style="1" bestFit="1" customWidth="1"/>
    <col min="4869" max="4869" width="14.625" style="1" bestFit="1" customWidth="1"/>
    <col min="4870" max="4870" width="16.125" style="1" bestFit="1" customWidth="1"/>
    <col min="4871" max="4871" width="8.625" style="1" bestFit="1" customWidth="1"/>
    <col min="4872" max="4872" width="8.375" style="1" bestFit="1" customWidth="1"/>
    <col min="4873" max="4873" width="13.25" style="1" bestFit="1" customWidth="1"/>
    <col min="4874" max="5120" width="9.125" style="1"/>
    <col min="5121" max="5121" width="55.875" style="1" bestFit="1" customWidth="1"/>
    <col min="5122" max="5122" width="15.75" style="1" bestFit="1" customWidth="1"/>
    <col min="5123" max="5123" width="17.25" style="1" bestFit="1" customWidth="1"/>
    <col min="5124" max="5124" width="13.75" style="1" bestFit="1" customWidth="1"/>
    <col min="5125" max="5125" width="14.625" style="1" bestFit="1" customWidth="1"/>
    <col min="5126" max="5126" width="16.125" style="1" bestFit="1" customWidth="1"/>
    <col min="5127" max="5127" width="8.625" style="1" bestFit="1" customWidth="1"/>
    <col min="5128" max="5128" width="8.375" style="1" bestFit="1" customWidth="1"/>
    <col min="5129" max="5129" width="13.25" style="1" bestFit="1" customWidth="1"/>
    <col min="5130" max="5376" width="9.125" style="1"/>
    <col min="5377" max="5377" width="55.875" style="1" bestFit="1" customWidth="1"/>
    <col min="5378" max="5378" width="15.75" style="1" bestFit="1" customWidth="1"/>
    <col min="5379" max="5379" width="17.25" style="1" bestFit="1" customWidth="1"/>
    <col min="5380" max="5380" width="13.75" style="1" bestFit="1" customWidth="1"/>
    <col min="5381" max="5381" width="14.625" style="1" bestFit="1" customWidth="1"/>
    <col min="5382" max="5382" width="16.125" style="1" bestFit="1" customWidth="1"/>
    <col min="5383" max="5383" width="8.625" style="1" bestFit="1" customWidth="1"/>
    <col min="5384" max="5384" width="8.375" style="1" bestFit="1" customWidth="1"/>
    <col min="5385" max="5385" width="13.25" style="1" bestFit="1" customWidth="1"/>
    <col min="5386" max="5632" width="9.125" style="1"/>
    <col min="5633" max="5633" width="55.875" style="1" bestFit="1" customWidth="1"/>
    <col min="5634" max="5634" width="15.75" style="1" bestFit="1" customWidth="1"/>
    <col min="5635" max="5635" width="17.25" style="1" bestFit="1" customWidth="1"/>
    <col min="5636" max="5636" width="13.75" style="1" bestFit="1" customWidth="1"/>
    <col min="5637" max="5637" width="14.625" style="1" bestFit="1" customWidth="1"/>
    <col min="5638" max="5638" width="16.125" style="1" bestFit="1" customWidth="1"/>
    <col min="5639" max="5639" width="8.625" style="1" bestFit="1" customWidth="1"/>
    <col min="5640" max="5640" width="8.375" style="1" bestFit="1" customWidth="1"/>
    <col min="5641" max="5641" width="13.25" style="1" bestFit="1" customWidth="1"/>
    <col min="5642" max="5888" width="9.125" style="1"/>
    <col min="5889" max="5889" width="55.875" style="1" bestFit="1" customWidth="1"/>
    <col min="5890" max="5890" width="15.75" style="1" bestFit="1" customWidth="1"/>
    <col min="5891" max="5891" width="17.25" style="1" bestFit="1" customWidth="1"/>
    <col min="5892" max="5892" width="13.75" style="1" bestFit="1" customWidth="1"/>
    <col min="5893" max="5893" width="14.625" style="1" bestFit="1" customWidth="1"/>
    <col min="5894" max="5894" width="16.125" style="1" bestFit="1" customWidth="1"/>
    <col min="5895" max="5895" width="8.625" style="1" bestFit="1" customWidth="1"/>
    <col min="5896" max="5896" width="8.375" style="1" bestFit="1" customWidth="1"/>
    <col min="5897" max="5897" width="13.25" style="1" bestFit="1" customWidth="1"/>
    <col min="5898" max="6144" width="9.125" style="1"/>
    <col min="6145" max="6145" width="55.875" style="1" bestFit="1" customWidth="1"/>
    <col min="6146" max="6146" width="15.75" style="1" bestFit="1" customWidth="1"/>
    <col min="6147" max="6147" width="17.25" style="1" bestFit="1" customWidth="1"/>
    <col min="6148" max="6148" width="13.75" style="1" bestFit="1" customWidth="1"/>
    <col min="6149" max="6149" width="14.625" style="1" bestFit="1" customWidth="1"/>
    <col min="6150" max="6150" width="16.125" style="1" bestFit="1" customWidth="1"/>
    <col min="6151" max="6151" width="8.625" style="1" bestFit="1" customWidth="1"/>
    <col min="6152" max="6152" width="8.375" style="1" bestFit="1" customWidth="1"/>
    <col min="6153" max="6153" width="13.25" style="1" bestFit="1" customWidth="1"/>
    <col min="6154" max="6400" width="9.125" style="1"/>
    <col min="6401" max="6401" width="55.875" style="1" bestFit="1" customWidth="1"/>
    <col min="6402" max="6402" width="15.75" style="1" bestFit="1" customWidth="1"/>
    <col min="6403" max="6403" width="17.25" style="1" bestFit="1" customWidth="1"/>
    <col min="6404" max="6404" width="13.75" style="1" bestFit="1" customWidth="1"/>
    <col min="6405" max="6405" width="14.625" style="1" bestFit="1" customWidth="1"/>
    <col min="6406" max="6406" width="16.125" style="1" bestFit="1" customWidth="1"/>
    <col min="6407" max="6407" width="8.625" style="1" bestFit="1" customWidth="1"/>
    <col min="6408" max="6408" width="8.375" style="1" bestFit="1" customWidth="1"/>
    <col min="6409" max="6409" width="13.25" style="1" bestFit="1" customWidth="1"/>
    <col min="6410" max="6656" width="9.125" style="1"/>
    <col min="6657" max="6657" width="55.875" style="1" bestFit="1" customWidth="1"/>
    <col min="6658" max="6658" width="15.75" style="1" bestFit="1" customWidth="1"/>
    <col min="6659" max="6659" width="17.25" style="1" bestFit="1" customWidth="1"/>
    <col min="6660" max="6660" width="13.75" style="1" bestFit="1" customWidth="1"/>
    <col min="6661" max="6661" width="14.625" style="1" bestFit="1" customWidth="1"/>
    <col min="6662" max="6662" width="16.125" style="1" bestFit="1" customWidth="1"/>
    <col min="6663" max="6663" width="8.625" style="1" bestFit="1" customWidth="1"/>
    <col min="6664" max="6664" width="8.375" style="1" bestFit="1" customWidth="1"/>
    <col min="6665" max="6665" width="13.25" style="1" bestFit="1" customWidth="1"/>
    <col min="6666" max="6912" width="9.125" style="1"/>
    <col min="6913" max="6913" width="55.875" style="1" bestFit="1" customWidth="1"/>
    <col min="6914" max="6914" width="15.75" style="1" bestFit="1" customWidth="1"/>
    <col min="6915" max="6915" width="17.25" style="1" bestFit="1" customWidth="1"/>
    <col min="6916" max="6916" width="13.75" style="1" bestFit="1" customWidth="1"/>
    <col min="6917" max="6917" width="14.625" style="1" bestFit="1" customWidth="1"/>
    <col min="6918" max="6918" width="16.125" style="1" bestFit="1" customWidth="1"/>
    <col min="6919" max="6919" width="8.625" style="1" bestFit="1" customWidth="1"/>
    <col min="6920" max="6920" width="8.375" style="1" bestFit="1" customWidth="1"/>
    <col min="6921" max="6921" width="13.25" style="1" bestFit="1" customWidth="1"/>
    <col min="6922" max="7168" width="9.125" style="1"/>
    <col min="7169" max="7169" width="55.875" style="1" bestFit="1" customWidth="1"/>
    <col min="7170" max="7170" width="15.75" style="1" bestFit="1" customWidth="1"/>
    <col min="7171" max="7171" width="17.25" style="1" bestFit="1" customWidth="1"/>
    <col min="7172" max="7172" width="13.75" style="1" bestFit="1" customWidth="1"/>
    <col min="7173" max="7173" width="14.625" style="1" bestFit="1" customWidth="1"/>
    <col min="7174" max="7174" width="16.125" style="1" bestFit="1" customWidth="1"/>
    <col min="7175" max="7175" width="8.625" style="1" bestFit="1" customWidth="1"/>
    <col min="7176" max="7176" width="8.375" style="1" bestFit="1" customWidth="1"/>
    <col min="7177" max="7177" width="13.25" style="1" bestFit="1" customWidth="1"/>
    <col min="7178" max="7424" width="9.125" style="1"/>
    <col min="7425" max="7425" width="55.875" style="1" bestFit="1" customWidth="1"/>
    <col min="7426" max="7426" width="15.75" style="1" bestFit="1" customWidth="1"/>
    <col min="7427" max="7427" width="17.25" style="1" bestFit="1" customWidth="1"/>
    <col min="7428" max="7428" width="13.75" style="1" bestFit="1" customWidth="1"/>
    <col min="7429" max="7429" width="14.625" style="1" bestFit="1" customWidth="1"/>
    <col min="7430" max="7430" width="16.125" style="1" bestFit="1" customWidth="1"/>
    <col min="7431" max="7431" width="8.625" style="1" bestFit="1" customWidth="1"/>
    <col min="7432" max="7432" width="8.375" style="1" bestFit="1" customWidth="1"/>
    <col min="7433" max="7433" width="13.25" style="1" bestFit="1" customWidth="1"/>
    <col min="7434" max="7680" width="9.125" style="1"/>
    <col min="7681" max="7681" width="55.875" style="1" bestFit="1" customWidth="1"/>
    <col min="7682" max="7682" width="15.75" style="1" bestFit="1" customWidth="1"/>
    <col min="7683" max="7683" width="17.25" style="1" bestFit="1" customWidth="1"/>
    <col min="7684" max="7684" width="13.75" style="1" bestFit="1" customWidth="1"/>
    <col min="7685" max="7685" width="14.625" style="1" bestFit="1" customWidth="1"/>
    <col min="7686" max="7686" width="16.125" style="1" bestFit="1" customWidth="1"/>
    <col min="7687" max="7687" width="8.625" style="1" bestFit="1" customWidth="1"/>
    <col min="7688" max="7688" width="8.375" style="1" bestFit="1" customWidth="1"/>
    <col min="7689" max="7689" width="13.25" style="1" bestFit="1" customWidth="1"/>
    <col min="7690" max="7936" width="9.125" style="1"/>
    <col min="7937" max="7937" width="55.875" style="1" bestFit="1" customWidth="1"/>
    <col min="7938" max="7938" width="15.75" style="1" bestFit="1" customWidth="1"/>
    <col min="7939" max="7939" width="17.25" style="1" bestFit="1" customWidth="1"/>
    <col min="7940" max="7940" width="13.75" style="1" bestFit="1" customWidth="1"/>
    <col min="7941" max="7941" width="14.625" style="1" bestFit="1" customWidth="1"/>
    <col min="7942" max="7942" width="16.125" style="1" bestFit="1" customWidth="1"/>
    <col min="7943" max="7943" width="8.625" style="1" bestFit="1" customWidth="1"/>
    <col min="7944" max="7944" width="8.375" style="1" bestFit="1" customWidth="1"/>
    <col min="7945" max="7945" width="13.25" style="1" bestFit="1" customWidth="1"/>
    <col min="7946" max="8192" width="9.125" style="1"/>
    <col min="8193" max="8193" width="55.875" style="1" bestFit="1" customWidth="1"/>
    <col min="8194" max="8194" width="15.75" style="1" bestFit="1" customWidth="1"/>
    <col min="8195" max="8195" width="17.25" style="1" bestFit="1" customWidth="1"/>
    <col min="8196" max="8196" width="13.75" style="1" bestFit="1" customWidth="1"/>
    <col min="8197" max="8197" width="14.625" style="1" bestFit="1" customWidth="1"/>
    <col min="8198" max="8198" width="16.125" style="1" bestFit="1" customWidth="1"/>
    <col min="8199" max="8199" width="8.625" style="1" bestFit="1" customWidth="1"/>
    <col min="8200" max="8200" width="8.375" style="1" bestFit="1" customWidth="1"/>
    <col min="8201" max="8201" width="13.25" style="1" bestFit="1" customWidth="1"/>
    <col min="8202" max="8448" width="9.125" style="1"/>
    <col min="8449" max="8449" width="55.875" style="1" bestFit="1" customWidth="1"/>
    <col min="8450" max="8450" width="15.75" style="1" bestFit="1" customWidth="1"/>
    <col min="8451" max="8451" width="17.25" style="1" bestFit="1" customWidth="1"/>
    <col min="8452" max="8452" width="13.75" style="1" bestFit="1" customWidth="1"/>
    <col min="8453" max="8453" width="14.625" style="1" bestFit="1" customWidth="1"/>
    <col min="8454" max="8454" width="16.125" style="1" bestFit="1" customWidth="1"/>
    <col min="8455" max="8455" width="8.625" style="1" bestFit="1" customWidth="1"/>
    <col min="8456" max="8456" width="8.375" style="1" bestFit="1" customWidth="1"/>
    <col min="8457" max="8457" width="13.25" style="1" bestFit="1" customWidth="1"/>
    <col min="8458" max="8704" width="9.125" style="1"/>
    <col min="8705" max="8705" width="55.875" style="1" bestFit="1" customWidth="1"/>
    <col min="8706" max="8706" width="15.75" style="1" bestFit="1" customWidth="1"/>
    <col min="8707" max="8707" width="17.25" style="1" bestFit="1" customWidth="1"/>
    <col min="8708" max="8708" width="13.75" style="1" bestFit="1" customWidth="1"/>
    <col min="8709" max="8709" width="14.625" style="1" bestFit="1" customWidth="1"/>
    <col min="8710" max="8710" width="16.125" style="1" bestFit="1" customWidth="1"/>
    <col min="8711" max="8711" width="8.625" style="1" bestFit="1" customWidth="1"/>
    <col min="8712" max="8712" width="8.375" style="1" bestFit="1" customWidth="1"/>
    <col min="8713" max="8713" width="13.25" style="1" bestFit="1" customWidth="1"/>
    <col min="8714" max="8960" width="9.125" style="1"/>
    <col min="8961" max="8961" width="55.875" style="1" bestFit="1" customWidth="1"/>
    <col min="8962" max="8962" width="15.75" style="1" bestFit="1" customWidth="1"/>
    <col min="8963" max="8963" width="17.25" style="1" bestFit="1" customWidth="1"/>
    <col min="8964" max="8964" width="13.75" style="1" bestFit="1" customWidth="1"/>
    <col min="8965" max="8965" width="14.625" style="1" bestFit="1" customWidth="1"/>
    <col min="8966" max="8966" width="16.125" style="1" bestFit="1" customWidth="1"/>
    <col min="8967" max="8967" width="8.625" style="1" bestFit="1" customWidth="1"/>
    <col min="8968" max="8968" width="8.375" style="1" bestFit="1" customWidth="1"/>
    <col min="8969" max="8969" width="13.25" style="1" bestFit="1" customWidth="1"/>
    <col min="8970" max="9216" width="9.125" style="1"/>
    <col min="9217" max="9217" width="55.875" style="1" bestFit="1" customWidth="1"/>
    <col min="9218" max="9218" width="15.75" style="1" bestFit="1" customWidth="1"/>
    <col min="9219" max="9219" width="17.25" style="1" bestFit="1" customWidth="1"/>
    <col min="9220" max="9220" width="13.75" style="1" bestFit="1" customWidth="1"/>
    <col min="9221" max="9221" width="14.625" style="1" bestFit="1" customWidth="1"/>
    <col min="9222" max="9222" width="16.125" style="1" bestFit="1" customWidth="1"/>
    <col min="9223" max="9223" width="8.625" style="1" bestFit="1" customWidth="1"/>
    <col min="9224" max="9224" width="8.375" style="1" bestFit="1" customWidth="1"/>
    <col min="9225" max="9225" width="13.25" style="1" bestFit="1" customWidth="1"/>
    <col min="9226" max="9472" width="9.125" style="1"/>
    <col min="9473" max="9473" width="55.875" style="1" bestFit="1" customWidth="1"/>
    <col min="9474" max="9474" width="15.75" style="1" bestFit="1" customWidth="1"/>
    <col min="9475" max="9475" width="17.25" style="1" bestFit="1" customWidth="1"/>
    <col min="9476" max="9476" width="13.75" style="1" bestFit="1" customWidth="1"/>
    <col min="9477" max="9477" width="14.625" style="1" bestFit="1" customWidth="1"/>
    <col min="9478" max="9478" width="16.125" style="1" bestFit="1" customWidth="1"/>
    <col min="9479" max="9479" width="8.625" style="1" bestFit="1" customWidth="1"/>
    <col min="9480" max="9480" width="8.375" style="1" bestFit="1" customWidth="1"/>
    <col min="9481" max="9481" width="13.25" style="1" bestFit="1" customWidth="1"/>
    <col min="9482" max="9728" width="9.125" style="1"/>
    <col min="9729" max="9729" width="55.875" style="1" bestFit="1" customWidth="1"/>
    <col min="9730" max="9730" width="15.75" style="1" bestFit="1" customWidth="1"/>
    <col min="9731" max="9731" width="17.25" style="1" bestFit="1" customWidth="1"/>
    <col min="9732" max="9732" width="13.75" style="1" bestFit="1" customWidth="1"/>
    <col min="9733" max="9733" width="14.625" style="1" bestFit="1" customWidth="1"/>
    <col min="9734" max="9734" width="16.125" style="1" bestFit="1" customWidth="1"/>
    <col min="9735" max="9735" width="8.625" style="1" bestFit="1" customWidth="1"/>
    <col min="9736" max="9736" width="8.375" style="1" bestFit="1" customWidth="1"/>
    <col min="9737" max="9737" width="13.25" style="1" bestFit="1" customWidth="1"/>
    <col min="9738" max="9984" width="9.125" style="1"/>
    <col min="9985" max="9985" width="55.875" style="1" bestFit="1" customWidth="1"/>
    <col min="9986" max="9986" width="15.75" style="1" bestFit="1" customWidth="1"/>
    <col min="9987" max="9987" width="17.25" style="1" bestFit="1" customWidth="1"/>
    <col min="9988" max="9988" width="13.75" style="1" bestFit="1" customWidth="1"/>
    <col min="9989" max="9989" width="14.625" style="1" bestFit="1" customWidth="1"/>
    <col min="9990" max="9990" width="16.125" style="1" bestFit="1" customWidth="1"/>
    <col min="9991" max="9991" width="8.625" style="1" bestFit="1" customWidth="1"/>
    <col min="9992" max="9992" width="8.375" style="1" bestFit="1" customWidth="1"/>
    <col min="9993" max="9993" width="13.25" style="1" bestFit="1" customWidth="1"/>
    <col min="9994" max="10240" width="9.125" style="1"/>
    <col min="10241" max="10241" width="55.875" style="1" bestFit="1" customWidth="1"/>
    <col min="10242" max="10242" width="15.75" style="1" bestFit="1" customWidth="1"/>
    <col min="10243" max="10243" width="17.25" style="1" bestFit="1" customWidth="1"/>
    <col min="10244" max="10244" width="13.75" style="1" bestFit="1" customWidth="1"/>
    <col min="10245" max="10245" width="14.625" style="1" bestFit="1" customWidth="1"/>
    <col min="10246" max="10246" width="16.125" style="1" bestFit="1" customWidth="1"/>
    <col min="10247" max="10247" width="8.625" style="1" bestFit="1" customWidth="1"/>
    <col min="10248" max="10248" width="8.375" style="1" bestFit="1" customWidth="1"/>
    <col min="10249" max="10249" width="13.25" style="1" bestFit="1" customWidth="1"/>
    <col min="10250" max="10496" width="9.125" style="1"/>
    <col min="10497" max="10497" width="55.875" style="1" bestFit="1" customWidth="1"/>
    <col min="10498" max="10498" width="15.75" style="1" bestFit="1" customWidth="1"/>
    <col min="10499" max="10499" width="17.25" style="1" bestFit="1" customWidth="1"/>
    <col min="10500" max="10500" width="13.75" style="1" bestFit="1" customWidth="1"/>
    <col min="10501" max="10501" width="14.625" style="1" bestFit="1" customWidth="1"/>
    <col min="10502" max="10502" width="16.125" style="1" bestFit="1" customWidth="1"/>
    <col min="10503" max="10503" width="8.625" style="1" bestFit="1" customWidth="1"/>
    <col min="10504" max="10504" width="8.375" style="1" bestFit="1" customWidth="1"/>
    <col min="10505" max="10505" width="13.25" style="1" bestFit="1" customWidth="1"/>
    <col min="10506" max="10752" width="9.125" style="1"/>
    <col min="10753" max="10753" width="55.875" style="1" bestFit="1" customWidth="1"/>
    <col min="10754" max="10754" width="15.75" style="1" bestFit="1" customWidth="1"/>
    <col min="10755" max="10755" width="17.25" style="1" bestFit="1" customWidth="1"/>
    <col min="10756" max="10756" width="13.75" style="1" bestFit="1" customWidth="1"/>
    <col min="10757" max="10757" width="14.625" style="1" bestFit="1" customWidth="1"/>
    <col min="10758" max="10758" width="16.125" style="1" bestFit="1" customWidth="1"/>
    <col min="10759" max="10759" width="8.625" style="1" bestFit="1" customWidth="1"/>
    <col min="10760" max="10760" width="8.375" style="1" bestFit="1" customWidth="1"/>
    <col min="10761" max="10761" width="13.25" style="1" bestFit="1" customWidth="1"/>
    <col min="10762" max="11008" width="9.125" style="1"/>
    <col min="11009" max="11009" width="55.875" style="1" bestFit="1" customWidth="1"/>
    <col min="11010" max="11010" width="15.75" style="1" bestFit="1" customWidth="1"/>
    <col min="11011" max="11011" width="17.25" style="1" bestFit="1" customWidth="1"/>
    <col min="11012" max="11012" width="13.75" style="1" bestFit="1" customWidth="1"/>
    <col min="11013" max="11013" width="14.625" style="1" bestFit="1" customWidth="1"/>
    <col min="11014" max="11014" width="16.125" style="1" bestFit="1" customWidth="1"/>
    <col min="11015" max="11015" width="8.625" style="1" bestFit="1" customWidth="1"/>
    <col min="11016" max="11016" width="8.375" style="1" bestFit="1" customWidth="1"/>
    <col min="11017" max="11017" width="13.25" style="1" bestFit="1" customWidth="1"/>
    <col min="11018" max="11264" width="9.125" style="1"/>
    <col min="11265" max="11265" width="55.875" style="1" bestFit="1" customWidth="1"/>
    <col min="11266" max="11266" width="15.75" style="1" bestFit="1" customWidth="1"/>
    <col min="11267" max="11267" width="17.25" style="1" bestFit="1" customWidth="1"/>
    <col min="11268" max="11268" width="13.75" style="1" bestFit="1" customWidth="1"/>
    <col min="11269" max="11269" width="14.625" style="1" bestFit="1" customWidth="1"/>
    <col min="11270" max="11270" width="16.125" style="1" bestFit="1" customWidth="1"/>
    <col min="11271" max="11271" width="8.625" style="1" bestFit="1" customWidth="1"/>
    <col min="11272" max="11272" width="8.375" style="1" bestFit="1" customWidth="1"/>
    <col min="11273" max="11273" width="13.25" style="1" bestFit="1" customWidth="1"/>
    <col min="11274" max="11520" width="9.125" style="1"/>
    <col min="11521" max="11521" width="55.875" style="1" bestFit="1" customWidth="1"/>
    <col min="11522" max="11522" width="15.75" style="1" bestFit="1" customWidth="1"/>
    <col min="11523" max="11523" width="17.25" style="1" bestFit="1" customWidth="1"/>
    <col min="11524" max="11524" width="13.75" style="1" bestFit="1" customWidth="1"/>
    <col min="11525" max="11525" width="14.625" style="1" bestFit="1" customWidth="1"/>
    <col min="11526" max="11526" width="16.125" style="1" bestFit="1" customWidth="1"/>
    <col min="11527" max="11527" width="8.625" style="1" bestFit="1" customWidth="1"/>
    <col min="11528" max="11528" width="8.375" style="1" bestFit="1" customWidth="1"/>
    <col min="11529" max="11529" width="13.25" style="1" bestFit="1" customWidth="1"/>
    <col min="11530" max="11776" width="9.125" style="1"/>
    <col min="11777" max="11777" width="55.875" style="1" bestFit="1" customWidth="1"/>
    <col min="11778" max="11778" width="15.75" style="1" bestFit="1" customWidth="1"/>
    <col min="11779" max="11779" width="17.25" style="1" bestFit="1" customWidth="1"/>
    <col min="11780" max="11780" width="13.75" style="1" bestFit="1" customWidth="1"/>
    <col min="11781" max="11781" width="14.625" style="1" bestFit="1" customWidth="1"/>
    <col min="11782" max="11782" width="16.125" style="1" bestFit="1" customWidth="1"/>
    <col min="11783" max="11783" width="8.625" style="1" bestFit="1" customWidth="1"/>
    <col min="11784" max="11784" width="8.375" style="1" bestFit="1" customWidth="1"/>
    <col min="11785" max="11785" width="13.25" style="1" bestFit="1" customWidth="1"/>
    <col min="11786" max="12032" width="9.125" style="1"/>
    <col min="12033" max="12033" width="55.875" style="1" bestFit="1" customWidth="1"/>
    <col min="12034" max="12034" width="15.75" style="1" bestFit="1" customWidth="1"/>
    <col min="12035" max="12035" width="17.25" style="1" bestFit="1" customWidth="1"/>
    <col min="12036" max="12036" width="13.75" style="1" bestFit="1" customWidth="1"/>
    <col min="12037" max="12037" width="14.625" style="1" bestFit="1" customWidth="1"/>
    <col min="12038" max="12038" width="16.125" style="1" bestFit="1" customWidth="1"/>
    <col min="12039" max="12039" width="8.625" style="1" bestFit="1" customWidth="1"/>
    <col min="12040" max="12040" width="8.375" style="1" bestFit="1" customWidth="1"/>
    <col min="12041" max="12041" width="13.25" style="1" bestFit="1" customWidth="1"/>
    <col min="12042" max="12288" width="9.125" style="1"/>
    <col min="12289" max="12289" width="55.875" style="1" bestFit="1" customWidth="1"/>
    <col min="12290" max="12290" width="15.75" style="1" bestFit="1" customWidth="1"/>
    <col min="12291" max="12291" width="17.25" style="1" bestFit="1" customWidth="1"/>
    <col min="12292" max="12292" width="13.75" style="1" bestFit="1" customWidth="1"/>
    <col min="12293" max="12293" width="14.625" style="1" bestFit="1" customWidth="1"/>
    <col min="12294" max="12294" width="16.125" style="1" bestFit="1" customWidth="1"/>
    <col min="12295" max="12295" width="8.625" style="1" bestFit="1" customWidth="1"/>
    <col min="12296" max="12296" width="8.375" style="1" bestFit="1" customWidth="1"/>
    <col min="12297" max="12297" width="13.25" style="1" bestFit="1" customWidth="1"/>
    <col min="12298" max="12544" width="9.125" style="1"/>
    <col min="12545" max="12545" width="55.875" style="1" bestFit="1" customWidth="1"/>
    <col min="12546" max="12546" width="15.75" style="1" bestFit="1" customWidth="1"/>
    <col min="12547" max="12547" width="17.25" style="1" bestFit="1" customWidth="1"/>
    <col min="12548" max="12548" width="13.75" style="1" bestFit="1" customWidth="1"/>
    <col min="12549" max="12549" width="14.625" style="1" bestFit="1" customWidth="1"/>
    <col min="12550" max="12550" width="16.125" style="1" bestFit="1" customWidth="1"/>
    <col min="12551" max="12551" width="8.625" style="1" bestFit="1" customWidth="1"/>
    <col min="12552" max="12552" width="8.375" style="1" bestFit="1" customWidth="1"/>
    <col min="12553" max="12553" width="13.25" style="1" bestFit="1" customWidth="1"/>
    <col min="12554" max="12800" width="9.125" style="1"/>
    <col min="12801" max="12801" width="55.875" style="1" bestFit="1" customWidth="1"/>
    <col min="12802" max="12802" width="15.75" style="1" bestFit="1" customWidth="1"/>
    <col min="12803" max="12803" width="17.25" style="1" bestFit="1" customWidth="1"/>
    <col min="12804" max="12804" width="13.75" style="1" bestFit="1" customWidth="1"/>
    <col min="12805" max="12805" width="14.625" style="1" bestFit="1" customWidth="1"/>
    <col min="12806" max="12806" width="16.125" style="1" bestFit="1" customWidth="1"/>
    <col min="12807" max="12807" width="8.625" style="1" bestFit="1" customWidth="1"/>
    <col min="12808" max="12808" width="8.375" style="1" bestFit="1" customWidth="1"/>
    <col min="12809" max="12809" width="13.25" style="1" bestFit="1" customWidth="1"/>
    <col min="12810" max="13056" width="9.125" style="1"/>
    <col min="13057" max="13057" width="55.875" style="1" bestFit="1" customWidth="1"/>
    <col min="13058" max="13058" width="15.75" style="1" bestFit="1" customWidth="1"/>
    <col min="13059" max="13059" width="17.25" style="1" bestFit="1" customWidth="1"/>
    <col min="13060" max="13060" width="13.75" style="1" bestFit="1" customWidth="1"/>
    <col min="13061" max="13061" width="14.625" style="1" bestFit="1" customWidth="1"/>
    <col min="13062" max="13062" width="16.125" style="1" bestFit="1" customWidth="1"/>
    <col min="13063" max="13063" width="8.625" style="1" bestFit="1" customWidth="1"/>
    <col min="13064" max="13064" width="8.375" style="1" bestFit="1" customWidth="1"/>
    <col min="13065" max="13065" width="13.25" style="1" bestFit="1" customWidth="1"/>
    <col min="13066" max="13312" width="9.125" style="1"/>
    <col min="13313" max="13313" width="55.875" style="1" bestFit="1" customWidth="1"/>
    <col min="13314" max="13314" width="15.75" style="1" bestFit="1" customWidth="1"/>
    <col min="13315" max="13315" width="17.25" style="1" bestFit="1" customWidth="1"/>
    <col min="13316" max="13316" width="13.75" style="1" bestFit="1" customWidth="1"/>
    <col min="13317" max="13317" width="14.625" style="1" bestFit="1" customWidth="1"/>
    <col min="13318" max="13318" width="16.125" style="1" bestFit="1" customWidth="1"/>
    <col min="13319" max="13319" width="8.625" style="1" bestFit="1" customWidth="1"/>
    <col min="13320" max="13320" width="8.375" style="1" bestFit="1" customWidth="1"/>
    <col min="13321" max="13321" width="13.25" style="1" bestFit="1" customWidth="1"/>
    <col min="13322" max="13568" width="9.125" style="1"/>
    <col min="13569" max="13569" width="55.875" style="1" bestFit="1" customWidth="1"/>
    <col min="13570" max="13570" width="15.75" style="1" bestFit="1" customWidth="1"/>
    <col min="13571" max="13571" width="17.25" style="1" bestFit="1" customWidth="1"/>
    <col min="13572" max="13572" width="13.75" style="1" bestFit="1" customWidth="1"/>
    <col min="13573" max="13573" width="14.625" style="1" bestFit="1" customWidth="1"/>
    <col min="13574" max="13574" width="16.125" style="1" bestFit="1" customWidth="1"/>
    <col min="13575" max="13575" width="8.625" style="1" bestFit="1" customWidth="1"/>
    <col min="13576" max="13576" width="8.375" style="1" bestFit="1" customWidth="1"/>
    <col min="13577" max="13577" width="13.25" style="1" bestFit="1" customWidth="1"/>
    <col min="13578" max="13824" width="9.125" style="1"/>
    <col min="13825" max="13825" width="55.875" style="1" bestFit="1" customWidth="1"/>
    <col min="13826" max="13826" width="15.75" style="1" bestFit="1" customWidth="1"/>
    <col min="13827" max="13827" width="17.25" style="1" bestFit="1" customWidth="1"/>
    <col min="13828" max="13828" width="13.75" style="1" bestFit="1" customWidth="1"/>
    <col min="13829" max="13829" width="14.625" style="1" bestFit="1" customWidth="1"/>
    <col min="13830" max="13830" width="16.125" style="1" bestFit="1" customWidth="1"/>
    <col min="13831" max="13831" width="8.625" style="1" bestFit="1" customWidth="1"/>
    <col min="13832" max="13832" width="8.375" style="1" bestFit="1" customWidth="1"/>
    <col min="13833" max="13833" width="13.25" style="1" bestFit="1" customWidth="1"/>
    <col min="13834" max="14080" width="9.125" style="1"/>
    <col min="14081" max="14081" width="55.875" style="1" bestFit="1" customWidth="1"/>
    <col min="14082" max="14082" width="15.75" style="1" bestFit="1" customWidth="1"/>
    <col min="14083" max="14083" width="17.25" style="1" bestFit="1" customWidth="1"/>
    <col min="14084" max="14084" width="13.75" style="1" bestFit="1" customWidth="1"/>
    <col min="14085" max="14085" width="14.625" style="1" bestFit="1" customWidth="1"/>
    <col min="14086" max="14086" width="16.125" style="1" bestFit="1" customWidth="1"/>
    <col min="14087" max="14087" width="8.625" style="1" bestFit="1" customWidth="1"/>
    <col min="14088" max="14088" width="8.375" style="1" bestFit="1" customWidth="1"/>
    <col min="14089" max="14089" width="13.25" style="1" bestFit="1" customWidth="1"/>
    <col min="14090" max="14336" width="9.125" style="1"/>
    <col min="14337" max="14337" width="55.875" style="1" bestFit="1" customWidth="1"/>
    <col min="14338" max="14338" width="15.75" style="1" bestFit="1" customWidth="1"/>
    <col min="14339" max="14339" width="17.25" style="1" bestFit="1" customWidth="1"/>
    <col min="14340" max="14340" width="13.75" style="1" bestFit="1" customWidth="1"/>
    <col min="14341" max="14341" width="14.625" style="1" bestFit="1" customWidth="1"/>
    <col min="14342" max="14342" width="16.125" style="1" bestFit="1" customWidth="1"/>
    <col min="14343" max="14343" width="8.625" style="1" bestFit="1" customWidth="1"/>
    <col min="14344" max="14344" width="8.375" style="1" bestFit="1" customWidth="1"/>
    <col min="14345" max="14345" width="13.25" style="1" bestFit="1" customWidth="1"/>
    <col min="14346" max="14592" width="9.125" style="1"/>
    <col min="14593" max="14593" width="55.875" style="1" bestFit="1" customWidth="1"/>
    <col min="14594" max="14594" width="15.75" style="1" bestFit="1" customWidth="1"/>
    <col min="14595" max="14595" width="17.25" style="1" bestFit="1" customWidth="1"/>
    <col min="14596" max="14596" width="13.75" style="1" bestFit="1" customWidth="1"/>
    <col min="14597" max="14597" width="14.625" style="1" bestFit="1" customWidth="1"/>
    <col min="14598" max="14598" width="16.125" style="1" bestFit="1" customWidth="1"/>
    <col min="14599" max="14599" width="8.625" style="1" bestFit="1" customWidth="1"/>
    <col min="14600" max="14600" width="8.375" style="1" bestFit="1" customWidth="1"/>
    <col min="14601" max="14601" width="13.25" style="1" bestFit="1" customWidth="1"/>
    <col min="14602" max="14848" width="9.125" style="1"/>
    <col min="14849" max="14849" width="55.875" style="1" bestFit="1" customWidth="1"/>
    <col min="14850" max="14850" width="15.75" style="1" bestFit="1" customWidth="1"/>
    <col min="14851" max="14851" width="17.25" style="1" bestFit="1" customWidth="1"/>
    <col min="14852" max="14852" width="13.75" style="1" bestFit="1" customWidth="1"/>
    <col min="14853" max="14853" width="14.625" style="1" bestFit="1" customWidth="1"/>
    <col min="14854" max="14854" width="16.125" style="1" bestFit="1" customWidth="1"/>
    <col min="14855" max="14855" width="8.625" style="1" bestFit="1" customWidth="1"/>
    <col min="14856" max="14856" width="8.375" style="1" bestFit="1" customWidth="1"/>
    <col min="14857" max="14857" width="13.25" style="1" bestFit="1" customWidth="1"/>
    <col min="14858" max="15104" width="9.125" style="1"/>
    <col min="15105" max="15105" width="55.875" style="1" bestFit="1" customWidth="1"/>
    <col min="15106" max="15106" width="15.75" style="1" bestFit="1" customWidth="1"/>
    <col min="15107" max="15107" width="17.25" style="1" bestFit="1" customWidth="1"/>
    <col min="15108" max="15108" width="13.75" style="1" bestFit="1" customWidth="1"/>
    <col min="15109" max="15109" width="14.625" style="1" bestFit="1" customWidth="1"/>
    <col min="15110" max="15110" width="16.125" style="1" bestFit="1" customWidth="1"/>
    <col min="15111" max="15111" width="8.625" style="1" bestFit="1" customWidth="1"/>
    <col min="15112" max="15112" width="8.375" style="1" bestFit="1" customWidth="1"/>
    <col min="15113" max="15113" width="13.25" style="1" bestFit="1" customWidth="1"/>
    <col min="15114" max="15360" width="9.125" style="1"/>
    <col min="15361" max="15361" width="55.875" style="1" bestFit="1" customWidth="1"/>
    <col min="15362" max="15362" width="15.75" style="1" bestFit="1" customWidth="1"/>
    <col min="15363" max="15363" width="17.25" style="1" bestFit="1" customWidth="1"/>
    <col min="15364" max="15364" width="13.75" style="1" bestFit="1" customWidth="1"/>
    <col min="15365" max="15365" width="14.625" style="1" bestFit="1" customWidth="1"/>
    <col min="15366" max="15366" width="16.125" style="1" bestFit="1" customWidth="1"/>
    <col min="15367" max="15367" width="8.625" style="1" bestFit="1" customWidth="1"/>
    <col min="15368" max="15368" width="8.375" style="1" bestFit="1" customWidth="1"/>
    <col min="15369" max="15369" width="13.25" style="1" bestFit="1" customWidth="1"/>
    <col min="15370" max="15616" width="9.125" style="1"/>
    <col min="15617" max="15617" width="55.875" style="1" bestFit="1" customWidth="1"/>
    <col min="15618" max="15618" width="15.75" style="1" bestFit="1" customWidth="1"/>
    <col min="15619" max="15619" width="17.25" style="1" bestFit="1" customWidth="1"/>
    <col min="15620" max="15620" width="13.75" style="1" bestFit="1" customWidth="1"/>
    <col min="15621" max="15621" width="14.625" style="1" bestFit="1" customWidth="1"/>
    <col min="15622" max="15622" width="16.125" style="1" bestFit="1" customWidth="1"/>
    <col min="15623" max="15623" width="8.625" style="1" bestFit="1" customWidth="1"/>
    <col min="15624" max="15624" width="8.375" style="1" bestFit="1" customWidth="1"/>
    <col min="15625" max="15625" width="13.25" style="1" bestFit="1" customWidth="1"/>
    <col min="15626" max="15872" width="9.125" style="1"/>
    <col min="15873" max="15873" width="55.875" style="1" bestFit="1" customWidth="1"/>
    <col min="15874" max="15874" width="15.75" style="1" bestFit="1" customWidth="1"/>
    <col min="15875" max="15875" width="17.25" style="1" bestFit="1" customWidth="1"/>
    <col min="15876" max="15876" width="13.75" style="1" bestFit="1" customWidth="1"/>
    <col min="15877" max="15877" width="14.625" style="1" bestFit="1" customWidth="1"/>
    <col min="15878" max="15878" width="16.125" style="1" bestFit="1" customWidth="1"/>
    <col min="15879" max="15879" width="8.625" style="1" bestFit="1" customWidth="1"/>
    <col min="15880" max="15880" width="8.375" style="1" bestFit="1" customWidth="1"/>
    <col min="15881" max="15881" width="13.25" style="1" bestFit="1" customWidth="1"/>
    <col min="15882" max="16128" width="9.125" style="1"/>
    <col min="16129" max="16129" width="55.875" style="1" bestFit="1" customWidth="1"/>
    <col min="16130" max="16130" width="15.75" style="1" bestFit="1" customWidth="1"/>
    <col min="16131" max="16131" width="17.25" style="1" bestFit="1" customWidth="1"/>
    <col min="16132" max="16132" width="13.75" style="1" bestFit="1" customWidth="1"/>
    <col min="16133" max="16133" width="14.625" style="1" bestFit="1" customWidth="1"/>
    <col min="16134" max="16134" width="16.125" style="1" bestFit="1" customWidth="1"/>
    <col min="16135" max="16135" width="8.625" style="1" bestFit="1" customWidth="1"/>
    <col min="16136" max="16136" width="8.375" style="1" bestFit="1" customWidth="1"/>
    <col min="16137" max="16137" width="13.25" style="1" bestFit="1" customWidth="1"/>
    <col min="16138" max="16384" width="9.125" style="1"/>
  </cols>
  <sheetData>
    <row r="1" spans="1:9">
      <c r="A1" s="681" t="s">
        <v>197</v>
      </c>
      <c r="B1" s="681"/>
      <c r="C1" s="681"/>
      <c r="D1" s="681"/>
    </row>
    <row r="2" spans="1:9">
      <c r="A2" s="49" t="s">
        <v>198</v>
      </c>
      <c r="B2" s="50" t="s">
        <v>3</v>
      </c>
      <c r="C2" s="51" t="s">
        <v>4</v>
      </c>
      <c r="D2" s="50" t="s">
        <v>5</v>
      </c>
      <c r="E2" s="51" t="s">
        <v>51</v>
      </c>
      <c r="F2" s="50" t="s">
        <v>182</v>
      </c>
      <c r="G2" s="51" t="s">
        <v>190</v>
      </c>
      <c r="H2" s="50" t="s">
        <v>82</v>
      </c>
      <c r="I2" s="52" t="s">
        <v>183</v>
      </c>
    </row>
    <row r="3" spans="1:9">
      <c r="A3" s="223" t="s">
        <v>199</v>
      </c>
      <c r="B3" s="224">
        <f>SUM(B5:B7)</f>
        <v>314081714.73999995</v>
      </c>
      <c r="C3" s="224">
        <f>SUM(C5:C7)</f>
        <v>1534118096.96</v>
      </c>
      <c r="D3" s="224">
        <f>SUM(D5:D7)</f>
        <v>50392860.279999986</v>
      </c>
      <c r="E3" s="224">
        <f>SUM(E5:E7)</f>
        <v>163452458.06000003</v>
      </c>
      <c r="F3" s="225">
        <f>SUM(B3:E3)</f>
        <v>2062045130.04</v>
      </c>
      <c r="G3" s="71">
        <f>SUM(G4:G7)</f>
        <v>2264917</v>
      </c>
      <c r="H3" s="55" t="s">
        <v>147</v>
      </c>
      <c r="I3" s="226">
        <f>+F3/G3</f>
        <v>910.42856318355155</v>
      </c>
    </row>
    <row r="4" spans="1:9">
      <c r="A4" s="223" t="s">
        <v>200</v>
      </c>
      <c r="B4" s="193"/>
      <c r="C4" s="227"/>
      <c r="D4" s="227"/>
      <c r="E4" s="192"/>
      <c r="F4" s="225"/>
      <c r="G4" s="19"/>
      <c r="H4" s="14"/>
      <c r="I4" s="226"/>
    </row>
    <row r="5" spans="1:9">
      <c r="A5" s="228" t="s">
        <v>201</v>
      </c>
      <c r="B5" s="28">
        <v>303750013.38999999</v>
      </c>
      <c r="C5" s="28">
        <v>1483531747.8700001</v>
      </c>
      <c r="D5" s="28">
        <v>49086567.129999988</v>
      </c>
      <c r="E5" s="28">
        <v>154749133.83000001</v>
      </c>
      <c r="F5" s="225">
        <f>SUM(B5:E5)</f>
        <v>1991117462.22</v>
      </c>
      <c r="G5" s="72">
        <f>ตาราง5!H4</f>
        <v>2264581</v>
      </c>
      <c r="H5" s="60" t="s">
        <v>147</v>
      </c>
      <c r="I5" s="226">
        <f>+F5/G5</f>
        <v>879.24320756025065</v>
      </c>
    </row>
    <row r="6" spans="1:9">
      <c r="A6" s="229" t="s">
        <v>202</v>
      </c>
      <c r="B6" s="28">
        <v>1408999.28</v>
      </c>
      <c r="C6" s="28">
        <v>6898779.5099999998</v>
      </c>
      <c r="D6" s="28">
        <v>506858.23999999999</v>
      </c>
      <c r="E6" s="28">
        <v>481208.24</v>
      </c>
      <c r="F6" s="225">
        <f>SUM(B6:E6)</f>
        <v>9295845.2699999996</v>
      </c>
      <c r="G6" s="74">
        <f>ตาราง5!H6</f>
        <v>59</v>
      </c>
      <c r="H6" s="217" t="s">
        <v>159</v>
      </c>
      <c r="I6" s="226">
        <f>+F6/G6</f>
        <v>157556.69949152542</v>
      </c>
    </row>
    <row r="7" spans="1:9">
      <c r="A7" s="223" t="s">
        <v>203</v>
      </c>
      <c r="B7" s="54">
        <v>8922702.0700000003</v>
      </c>
      <c r="C7" s="54">
        <v>43687569.579999998</v>
      </c>
      <c r="D7" s="54">
        <v>799434.91</v>
      </c>
      <c r="E7" s="54">
        <v>8222115.9900000002</v>
      </c>
      <c r="F7" s="225">
        <f>SUM(B7:E7)</f>
        <v>61631822.549999997</v>
      </c>
      <c r="G7" s="73">
        <f>ตาราง5!H7</f>
        <v>277</v>
      </c>
      <c r="H7" s="60" t="s">
        <v>147</v>
      </c>
      <c r="I7" s="226">
        <f>+F7/G7</f>
        <v>222497.55433212995</v>
      </c>
    </row>
    <row r="8" spans="1:9">
      <c r="A8" s="230"/>
      <c r="B8" s="191"/>
      <c r="C8" s="231"/>
      <c r="D8" s="231"/>
      <c r="E8" s="70"/>
      <c r="F8" s="232"/>
      <c r="G8" s="232"/>
      <c r="H8" s="233"/>
      <c r="I8" s="70"/>
    </row>
    <row r="9" spans="1:9" ht="21.75" thickBot="1">
      <c r="A9" s="230" t="s">
        <v>6</v>
      </c>
      <c r="B9" s="234">
        <f>SUM(B5:B8)</f>
        <v>314081714.73999995</v>
      </c>
      <c r="C9" s="234">
        <f>SUM(C5:C8)</f>
        <v>1534118096.96</v>
      </c>
      <c r="D9" s="234">
        <f>SUM(D5:D8)</f>
        <v>50392860.279999986</v>
      </c>
      <c r="E9" s="234">
        <f>SUM(E5:E8)</f>
        <v>163452458.06000003</v>
      </c>
      <c r="F9" s="234">
        <f>SUM(F5:F8)</f>
        <v>2062045130.04</v>
      </c>
      <c r="G9" s="234"/>
      <c r="H9" s="235"/>
      <c r="I9" s="236"/>
    </row>
    <row r="10" spans="1:9" ht="21.75" thickTop="1"/>
    <row r="12" spans="1:9">
      <c r="A12" s="222" t="s">
        <v>195</v>
      </c>
    </row>
  </sheetData>
  <mergeCells count="1">
    <mergeCell ref="A1:D1"/>
  </mergeCells>
  <pageMargins left="0.70866141732283461" right="0.70866141732283461" top="1.1417322834645669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12</vt:i4>
      </vt:variant>
    </vt:vector>
  </HeadingPairs>
  <TitlesOfParts>
    <vt:vector size="28" baseType="lpstr">
      <vt:lpstr>ตารางที่ 1</vt:lpstr>
      <vt:lpstr>ตาราง1.1 </vt:lpstr>
      <vt:lpstr>ตาราง2</vt:lpstr>
      <vt:lpstr>ตาราง3</vt:lpstr>
      <vt:lpstr>ตาราง3.1</vt:lpstr>
      <vt:lpstr>ตาราง3.2กิจกรรมย่อย</vt:lpstr>
      <vt:lpstr>ตาราง 4ผลผลิตย่อย</vt:lpstr>
      <vt:lpstr>ตาราง5</vt:lpstr>
      <vt:lpstr>ตาราง6</vt:lpstr>
      <vt:lpstr>ตาราง7</vt:lpstr>
      <vt:lpstr>ตาราง 8</vt:lpstr>
      <vt:lpstr>ตาราง 9</vt:lpstr>
      <vt:lpstr>ตาราง10</vt:lpstr>
      <vt:lpstr>ตาราง11</vt:lpstr>
      <vt:lpstr>ตาราง12</vt:lpstr>
      <vt:lpstr>หน้าเว็บ</vt:lpstr>
      <vt:lpstr>'ตาราง 8'!Print_Area</vt:lpstr>
      <vt:lpstr>'ตาราง 9'!Print_Area</vt:lpstr>
      <vt:lpstr>'ตาราง1.1 '!Print_Area</vt:lpstr>
      <vt:lpstr>ตาราง10!Print_Area</vt:lpstr>
      <vt:lpstr>ตาราง11!Print_Area</vt:lpstr>
      <vt:lpstr>ตาราง12!Print_Area</vt:lpstr>
      <vt:lpstr>ตาราง2!Print_Area</vt:lpstr>
      <vt:lpstr>ตาราง3!Print_Area</vt:lpstr>
      <vt:lpstr>ตาราง3.1!Print_Area</vt:lpstr>
      <vt:lpstr>ตาราง7!Print_Area</vt:lpstr>
      <vt:lpstr>'ตารางที่ 1'!Print_Area</vt:lpstr>
      <vt:lpstr>ตาราง3!Print_Titles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uccit</dc:creator>
  <cp:lastModifiedBy>b7f5 -18</cp:lastModifiedBy>
  <cp:lastPrinted>2025-03-09T03:18:49Z</cp:lastPrinted>
  <dcterms:created xsi:type="dcterms:W3CDTF">2023-02-16T07:13:53Z</dcterms:created>
  <dcterms:modified xsi:type="dcterms:W3CDTF">2025-03-09T03:22:30Z</dcterms:modified>
</cp:coreProperties>
</file>